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Top sheet" sheetId="2" state="visible" r:id="rId2"/>
    <sheet name="Globals" sheetId="3" state="visible" r:id="rId3"/>
    <sheet name="Fringes" sheetId="4" state="visible" r:id="rId4"/>
    <sheet name="Detail" sheetId="5" state="visible" r:id="rId5"/>
  </sheets>
  <definedNames>
    <definedName name="SHOOT_DAYS">Globals!$B$5</definedName>
    <definedName name="SHOOT_WEEKS">Globals!$B$6</definedName>
    <definedName name="PREP_WEEKS">Globals!$B$7</definedName>
    <definedName name="POST_WEEKS">Globals!$B$8</definedName>
    <definedName name="CREW_SIZE">Globals!$B$9</definedName>
    <definedName name="FRINGE_P">Fringes!$C$11</definedName>
    <definedName name="FRINGE_U">Fringes!$C$12</definedName>
    <definedName name="_xlnm.Print_Titles" localSheetId="4">'Detail'!$4:$4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##"/>
    <numFmt numFmtId="165" formatCode="#,##0.00;-#,##0.00;&quot;&quot;"/>
    <numFmt numFmtId="166" formatCode="#,##0;-#,##0;&quot;&quot;"/>
    <numFmt numFmtId="167" formatCode="0.0&quot;%&quot;"/>
    <numFmt numFmtId="168" formatCode="0.0%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sz val="8"/>
    </font>
    <font>
      <name val="Arial"/>
      <sz val="9"/>
    </font>
    <font>
      <name val="Arial"/>
      <b val="1"/>
      <sz val="8"/>
    </font>
    <font>
      <name val="Arial"/>
      <b val="1"/>
      <sz val="9"/>
    </font>
    <font>
      <name val="Arial"/>
      <b val="1"/>
      <sz val="7"/>
    </font>
    <font>
      <name val="Arial"/>
      <b val="1"/>
      <sz val="1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medium">
        <color rgb="00000000"/>
      </top>
      <bottom style="thin">
        <color rgb="00000000"/>
      </bottom>
    </border>
    <border>
      <bottom style="hair">
        <color rgb="00808080"/>
      </bottom>
    </border>
    <border>
      <top style="thin">
        <color rgb="00000000"/>
      </top>
    </border>
    <border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</border>
    <border>
      <left style="thin">
        <color rgb="00000000"/>
      </left>
      <bottom style="thin">
        <color rgb="00000000"/>
      </bottom>
    </border>
    <border>
      <right style="thin">
        <color rgb="00000000"/>
      </right>
      <top style="thin">
        <color rgb="00000000"/>
      </top>
    </border>
    <border>
      <right style="thin">
        <color rgb="00000000"/>
      </right>
      <bottom style="thin">
        <color rgb="00000000"/>
      </bottom>
    </border>
    <border>
      <top style="medium">
        <color rgb="00000000"/>
      </top>
    </border>
    <border>
      <top style="medium">
        <color rgb="00000000"/>
      </top>
      <bottom style="medium">
        <color rgb="0000000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6" fillId="0" borderId="6" applyAlignment="1" pivotButton="0" quotePrefix="0" xfId="0">
      <alignment horizontal="left" vertical="center"/>
    </xf>
    <xf numFmtId="0" fontId="0" fillId="0" borderId="8" pivotButton="0" quotePrefix="0" xfId="0"/>
    <xf numFmtId="0" fontId="3" fillId="0" borderId="7" applyAlignment="1" pivotButton="0" quotePrefix="0" xfId="0">
      <alignment horizontal="left" vertical="center"/>
    </xf>
    <xf numFmtId="0" fontId="0" fillId="0" borderId="9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left" vertical="center"/>
    </xf>
    <xf numFmtId="0" fontId="0" fillId="0" borderId="10" pivotButton="0" quotePrefix="0" xfId="0"/>
    <xf numFmtId="0" fontId="3" fillId="0" borderId="3" applyAlignment="1" pivotButton="0" quotePrefix="0" xfId="0">
      <alignment horizontal="left" vertical="center"/>
    </xf>
    <xf numFmtId="166" fontId="3" fillId="0" borderId="3" pivotButton="0" quotePrefix="0" xfId="0"/>
    <xf numFmtId="168" fontId="3" fillId="0" borderId="3" pivotButton="0" quotePrefix="0" xfId="0"/>
    <xf numFmtId="0" fontId="5" fillId="0" borderId="0" applyAlignment="1" pivotButton="0" quotePrefix="0" xfId="0">
      <alignment horizontal="right" vertical="center"/>
    </xf>
    <xf numFmtId="166" fontId="5" fillId="0" borderId="4" pivotButton="0" quotePrefix="0" xfId="0"/>
    <xf numFmtId="168" fontId="3" fillId="0" borderId="0" pivotButton="0" quotePrefix="0" xfId="0"/>
    <xf numFmtId="167" fontId="3" fillId="0" borderId="1" applyAlignment="1" pivotButton="0" quotePrefix="0" xfId="0">
      <alignment horizontal="right" vertical="center"/>
    </xf>
    <xf numFmtId="166" fontId="5" fillId="0" borderId="0" pivotButton="0" quotePrefix="0" xfId="0"/>
    <xf numFmtId="0" fontId="7" fillId="0" borderId="0" applyAlignment="1" pivotButton="0" quotePrefix="0" xfId="0">
      <alignment horizontal="right" vertical="center"/>
    </xf>
    <xf numFmtId="166" fontId="7" fillId="0" borderId="11" pivotButton="0" quotePrefix="0" xfId="0"/>
    <xf numFmtId="0" fontId="3" fillId="0" borderId="0" applyAlignment="1" pivotButton="0" quotePrefix="0" xfId="0">
      <alignment horizontal="right" vertical="center"/>
    </xf>
    <xf numFmtId="166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2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2" fontId="5" fillId="0" borderId="1" pivotButton="0" quotePrefix="0" xfId="0"/>
    <xf numFmtId="0" fontId="5" fillId="0" borderId="2" applyAlignment="1" pivotButton="0" quotePrefix="0" xfId="0">
      <alignment horizontal="left" vertical="center"/>
    </xf>
    <xf numFmtId="0" fontId="0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3" fillId="0" borderId="3" pivotButton="0" quotePrefix="0" xfId="0"/>
    <xf numFmtId="164" fontId="3" fillId="0" borderId="3" pivotButton="0" quotePrefix="0" xfId="0"/>
    <xf numFmtId="165" fontId="3" fillId="0" borderId="3" pivotButton="0" quotePrefix="0" xfId="0"/>
    <xf numFmtId="0" fontId="3" fillId="0" borderId="3" applyAlignment="1" pivotButton="0" quotePrefix="0" xfId="0">
      <alignment horizontal="center" vertical="center" wrapText="1"/>
    </xf>
    <xf numFmtId="166" fontId="5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FILM BUDGET TEMPLATE: FEATURE FILM</t>
        </is>
      </c>
    </row>
    <row r="2">
      <c r="A2" s="2" t="inlineStr">
        <is>
          <t>Top sheet and detail with working formulas. Black on white; prints on Letter.</t>
        </is>
      </c>
    </row>
    <row r="4">
      <c r="A4" s="3" t="inlineStr">
        <is>
          <t>1. Globals: set the shoot days, prep and post weeks and crew size. Lines can use them by name, for example =SHOOT_DAYS.</t>
        </is>
      </c>
    </row>
    <row r="5">
      <c r="A5" s="3" t="inlineStr">
        <is>
          <t>2. Fringes: check every rate against current payroll and union rates before you rely on the budget. The rates given are examples.</t>
        </is>
      </c>
    </row>
    <row r="6">
      <c r="A6" s="3" t="inlineStr">
        <is>
          <t>3. Detail: type each line's description, amount, units, X (times, optional) and rate. Subtotal = amount × X × rate.</t>
        </is>
      </c>
    </row>
    <row r="7">
      <c r="A7" s="3" t="inlineStr">
        <is>
          <t>4. Fringe column: P adds the payroll fringes, U the union fringes, PU both. Leave it empty for non-labour lines.</t>
        </is>
      </c>
    </row>
    <row r="8">
      <c r="A8" s="3" t="inlineStr">
        <is>
          <t>5. Add a line inside an account by inserting a row between the account's heading and its total row, then copy the formulas from the line above.</t>
        </is>
      </c>
    </row>
    <row r="9">
      <c r="A9" s="3" t="inlineStr">
        <is>
          <t>6. Account totals add up their lines; category totals add up their accounts; the Top sheet adds up the categories.</t>
        </is>
      </c>
    </row>
    <row r="10">
      <c r="A10" s="3" t="inlineStr">
        <is>
          <t>7. Top sheet: above the line, below the line (production, post-production, other), contingency as a percentage, grand total.</t>
        </is>
      </c>
    </row>
    <row r="11">
      <c r="A11" s="3" t="inlineStr">
        <is>
          <t>8. Wage-base cutoffs are not applied: on large salaries the payroll fringes here come out a little high.</t>
        </is>
      </c>
    </row>
    <row r="12">
      <c r="A12" s="3" t="inlineStr">
        <is>
          <t>9. Opens in Excel, Numbers, LibreOffice and Google Sheets (File &gt; Import, or open from Google Drive).</t>
        </is>
      </c>
    </row>
    <row r="13">
      <c r="A13" s="3" t="inlineStr"/>
    </row>
    <row r="14">
      <c r="A14" s="3" t="inlineStr">
        <is>
          <t>Chart of accounts: the feature film starter chart used by Cinewright Budgeting and Scheduling for Mac.</t>
        </is>
      </c>
    </row>
    <row r="15">
      <c r="A15" s="4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2" customWidth="1" min="2" max="2"/>
    <col width="16" customWidth="1" min="3" max="3"/>
    <col width="10" customWidth="1" min="4" max="4"/>
  </cols>
  <sheetData>
    <row r="1" ht="24" customHeight="1">
      <c r="A1" s="1" t="inlineStr">
        <is>
          <t>BUDGET TOP SHEET</t>
        </is>
      </c>
    </row>
    <row r="2">
      <c r="A2" s="2" t="inlineStr">
        <is>
          <t>Feature film. Every figure comes from the Detail tab; the contingency percentage is the one figure typed here.</t>
        </is>
      </c>
    </row>
    <row r="4">
      <c r="A4" s="5" t="inlineStr">
        <is>
          <t>PRODUCTION</t>
        </is>
      </c>
      <c r="B4" s="6" t="n"/>
      <c r="C4" s="5" t="inlineStr">
        <is>
          <t>DRAFT / DATE</t>
        </is>
      </c>
      <c r="D4" s="6" t="n"/>
    </row>
    <row r="5">
      <c r="A5" s="7" t="n"/>
      <c r="B5" s="8" t="n"/>
      <c r="C5" s="7" t="n"/>
      <c r="D5" s="8" t="n"/>
    </row>
    <row r="6">
      <c r="A6" s="5" t="inlineStr">
        <is>
          <t>PREPARED BY</t>
        </is>
      </c>
      <c r="B6" s="6" t="n"/>
      <c r="C6" s="5" t="inlineStr">
        <is>
          <t>SHOOT DAYS</t>
        </is>
      </c>
      <c r="D6" s="6" t="n"/>
    </row>
    <row r="7">
      <c r="A7" s="7" t="n"/>
      <c r="B7" s="8" t="n"/>
      <c r="C7" s="7">
        <f>SHOOT_DAYS</f>
        <v/>
      </c>
      <c r="D7" s="8" t="n"/>
    </row>
    <row r="9" ht="24" customHeight="1">
      <c r="A9" s="9" t="inlineStr">
        <is>
          <t>ACCT</t>
        </is>
      </c>
      <c r="B9" s="9" t="inlineStr">
        <is>
          <t>CATEGORY</t>
        </is>
      </c>
      <c r="C9" s="9" t="inlineStr">
        <is>
          <t>TOTAL</t>
        </is>
      </c>
      <c r="D9" s="9" t="inlineStr">
        <is>
          <t>% OF TOTAL</t>
        </is>
      </c>
    </row>
    <row r="10">
      <c r="A10" s="10" t="inlineStr">
        <is>
          <t>ABOVE THE LINE</t>
        </is>
      </c>
      <c r="B10" s="11" t="n"/>
      <c r="C10" s="11" t="n"/>
      <c r="D10" s="11" t="n"/>
    </row>
    <row r="11">
      <c r="A11" s="12" t="inlineStr">
        <is>
          <t>1100</t>
        </is>
      </c>
      <c r="B11" s="12" t="inlineStr">
        <is>
          <t>Story &amp; Rights</t>
        </is>
      </c>
      <c r="C11" s="13">
        <f>Detail!J17</f>
        <v/>
      </c>
      <c r="D11" s="14">
        <f>IF(IF(ISNUMBER($C$55),$C$55,0)=0,"",C11/$C$55)</f>
        <v/>
      </c>
    </row>
    <row r="12">
      <c r="A12" s="12" t="inlineStr">
        <is>
          <t>1200</t>
        </is>
      </c>
      <c r="B12" s="12" t="inlineStr">
        <is>
          <t>Producers</t>
        </is>
      </c>
      <c r="C12" s="13">
        <f>Detail!J31</f>
        <v/>
      </c>
      <c r="D12" s="14">
        <f>IF(IF(ISNUMBER($C$55),$C$55,0)=0,"",C12/$C$55)</f>
        <v/>
      </c>
    </row>
    <row r="13">
      <c r="A13" s="12" t="inlineStr">
        <is>
          <t>1300</t>
        </is>
      </c>
      <c r="B13" s="12" t="inlineStr">
        <is>
          <t>Director</t>
        </is>
      </c>
      <c r="C13" s="13">
        <f>Detail!J39</f>
        <v/>
      </c>
      <c r="D13" s="14">
        <f>IF(IF(ISNUMBER($C$55),$C$55,0)=0,"",C13/$C$55)</f>
        <v/>
      </c>
    </row>
    <row r="14">
      <c r="A14" s="12" t="inlineStr">
        <is>
          <t>1400</t>
        </is>
      </c>
      <c r="B14" s="12" t="inlineStr">
        <is>
          <t>Cast</t>
        </is>
      </c>
      <c r="C14" s="13">
        <f>Detail!J59</f>
        <v/>
      </c>
      <c r="D14" s="14">
        <f>IF(IF(ISNUMBER($C$55),$C$55,0)=0,"",C14/$C$55)</f>
        <v/>
      </c>
    </row>
    <row r="15">
      <c r="B15" s="15" t="inlineStr">
        <is>
          <t>Total above the line</t>
        </is>
      </c>
      <c r="C15" s="16">
        <f>SUM(C11:C14)</f>
        <v/>
      </c>
      <c r="D15" s="17">
        <f>IF(IF(ISNUMBER($C$55),$C$55,0)=0,"",C15/$C$55)</f>
        <v/>
      </c>
    </row>
    <row r="16"/>
    <row r="17">
      <c r="A17" s="10" t="inlineStr">
        <is>
          <t>PRODUCTION</t>
        </is>
      </c>
      <c r="B17" s="11" t="n"/>
      <c r="C17" s="11" t="n"/>
      <c r="D17" s="11" t="n"/>
    </row>
    <row r="18">
      <c r="A18" s="12" t="inlineStr">
        <is>
          <t>2000</t>
        </is>
      </c>
      <c r="B18" s="12" t="inlineStr">
        <is>
          <t>Production Staff</t>
        </is>
      </c>
      <c r="C18" s="13">
        <f>Detail!J79</f>
        <v/>
      </c>
      <c r="D18" s="14">
        <f>IF(IF(ISNUMBER($C$55),$C$55,0)=0,"",C18/$C$55)</f>
        <v/>
      </c>
    </row>
    <row r="19">
      <c r="A19" s="12" t="inlineStr">
        <is>
          <t>2100</t>
        </is>
      </c>
      <c r="B19" s="12" t="inlineStr">
        <is>
          <t>Background</t>
        </is>
      </c>
      <c r="C19" s="13">
        <f>Detail!J93</f>
        <v/>
      </c>
      <c r="D19" s="14">
        <f>IF(IF(ISNUMBER($C$55),$C$55,0)=0,"",C19/$C$55)</f>
        <v/>
      </c>
    </row>
    <row r="20">
      <c r="A20" s="12" t="inlineStr">
        <is>
          <t>2200</t>
        </is>
      </c>
      <c r="B20" s="12" t="inlineStr">
        <is>
          <t>Art Department</t>
        </is>
      </c>
      <c r="C20" s="13">
        <f>Detail!J107</f>
        <v/>
      </c>
      <c r="D20" s="14">
        <f>IF(IF(ISNUMBER($C$55),$C$55,0)=0,"",C20/$C$55)</f>
        <v/>
      </c>
    </row>
    <row r="21">
      <c r="A21" s="12" t="inlineStr">
        <is>
          <t>2300</t>
        </is>
      </c>
      <c r="B21" s="12" t="inlineStr">
        <is>
          <t>Set Construction</t>
        </is>
      </c>
      <c r="C21" s="13">
        <f>Detail!J121</f>
        <v/>
      </c>
      <c r="D21" s="14">
        <f>IF(IF(ISNUMBER($C$55),$C$55,0)=0,"",C21/$C$55)</f>
        <v/>
      </c>
    </row>
    <row r="22">
      <c r="A22" s="12" t="inlineStr">
        <is>
          <t>2500</t>
        </is>
      </c>
      <c r="B22" s="12" t="inlineStr">
        <is>
          <t>Set Operations</t>
        </is>
      </c>
      <c r="C22" s="13">
        <f>Detail!J135</f>
        <v/>
      </c>
      <c r="D22" s="14">
        <f>IF(IF(ISNUMBER($C$55),$C$55,0)=0,"",C22/$C$55)</f>
        <v/>
      </c>
    </row>
    <row r="23">
      <c r="A23" s="12" t="inlineStr">
        <is>
          <t>2600</t>
        </is>
      </c>
      <c r="B23" s="12" t="inlineStr">
        <is>
          <t>Special Effects</t>
        </is>
      </c>
      <c r="C23" s="13">
        <f>Detail!J149</f>
        <v/>
      </c>
      <c r="D23" s="14">
        <f>IF(IF(ISNUMBER($C$55),$C$55,0)=0,"",C23/$C$55)</f>
        <v/>
      </c>
    </row>
    <row r="24">
      <c r="A24" s="12" t="inlineStr">
        <is>
          <t>2700</t>
        </is>
      </c>
      <c r="B24" s="12" t="inlineStr">
        <is>
          <t>Set Dressing</t>
        </is>
      </c>
      <c r="C24" s="13">
        <f>Detail!J163</f>
        <v/>
      </c>
      <c r="D24" s="14">
        <f>IF(IF(ISNUMBER($C$55),$C$55,0)=0,"",C24/$C$55)</f>
        <v/>
      </c>
    </row>
    <row r="25">
      <c r="A25" s="12" t="inlineStr">
        <is>
          <t>2800</t>
        </is>
      </c>
      <c r="B25" s="12" t="inlineStr">
        <is>
          <t>Property</t>
        </is>
      </c>
      <c r="C25" s="13">
        <f>Detail!J177</f>
        <v/>
      </c>
      <c r="D25" s="14">
        <f>IF(IF(ISNUMBER($C$55),$C$55,0)=0,"",C25/$C$55)</f>
        <v/>
      </c>
    </row>
    <row r="26">
      <c r="A26" s="12" t="inlineStr">
        <is>
          <t>2900</t>
        </is>
      </c>
      <c r="B26" s="12" t="inlineStr">
        <is>
          <t>Wardrobe</t>
        </is>
      </c>
      <c r="C26" s="13">
        <f>Detail!J191</f>
        <v/>
      </c>
      <c r="D26" s="14">
        <f>IF(IF(ISNUMBER($C$55),$C$55,0)=0,"",C26/$C$55)</f>
        <v/>
      </c>
    </row>
    <row r="27">
      <c r="A27" s="12" t="inlineStr">
        <is>
          <t>3100</t>
        </is>
      </c>
      <c r="B27" s="12" t="inlineStr">
        <is>
          <t>Makeup &amp; Hair</t>
        </is>
      </c>
      <c r="C27" s="13">
        <f>Detail!J205</f>
        <v/>
      </c>
      <c r="D27" s="14">
        <f>IF(IF(ISNUMBER($C$55),$C$55,0)=0,"",C27/$C$55)</f>
        <v/>
      </c>
    </row>
    <row r="28">
      <c r="A28" s="12" t="inlineStr">
        <is>
          <t>3200</t>
        </is>
      </c>
      <c r="B28" s="12" t="inlineStr">
        <is>
          <t>Lighting</t>
        </is>
      </c>
      <c r="C28" s="13">
        <f>Detail!J219</f>
        <v/>
      </c>
      <c r="D28" s="14">
        <f>IF(IF(ISNUMBER($C$55),$C$55,0)=0,"",C28/$C$55)</f>
        <v/>
      </c>
    </row>
    <row r="29">
      <c r="A29" s="12" t="inlineStr">
        <is>
          <t>3300</t>
        </is>
      </c>
      <c r="B29" s="12" t="inlineStr">
        <is>
          <t>Camera</t>
        </is>
      </c>
      <c r="C29" s="13">
        <f>Detail!J239</f>
        <v/>
      </c>
      <c r="D29" s="14">
        <f>IF(IF(ISNUMBER($C$55),$C$55,0)=0,"",C29/$C$55)</f>
        <v/>
      </c>
    </row>
    <row r="30">
      <c r="A30" s="12" t="inlineStr">
        <is>
          <t>3400</t>
        </is>
      </c>
      <c r="B30" s="12" t="inlineStr">
        <is>
          <t>Production Sound</t>
        </is>
      </c>
      <c r="C30" s="13">
        <f>Detail!J253</f>
        <v/>
      </c>
      <c r="D30" s="14">
        <f>IF(IF(ISNUMBER($C$55),$C$55,0)=0,"",C30/$C$55)</f>
        <v/>
      </c>
    </row>
    <row r="31">
      <c r="A31" s="12" t="inlineStr">
        <is>
          <t>3500</t>
        </is>
      </c>
      <c r="B31" s="12" t="inlineStr">
        <is>
          <t>Transportation</t>
        </is>
      </c>
      <c r="C31" s="13">
        <f>Detail!J273</f>
        <v/>
      </c>
      <c r="D31" s="14">
        <f>IF(IF(ISNUMBER($C$55),$C$55,0)=0,"",C31/$C$55)</f>
        <v/>
      </c>
    </row>
    <row r="32">
      <c r="A32" s="12" t="inlineStr">
        <is>
          <t>3600</t>
        </is>
      </c>
      <c r="B32" s="12" t="inlineStr">
        <is>
          <t>Locations</t>
        </is>
      </c>
      <c r="C32" s="13">
        <f>Detail!J293</f>
        <v/>
      </c>
      <c r="D32" s="14">
        <f>IF(IF(ISNUMBER($C$55),$C$55,0)=0,"",C32/$C$55)</f>
        <v/>
      </c>
    </row>
    <row r="33">
      <c r="A33" s="12" t="inlineStr">
        <is>
          <t>3700</t>
        </is>
      </c>
      <c r="B33" s="12" t="inlineStr">
        <is>
          <t>Catering</t>
        </is>
      </c>
      <c r="C33" s="13">
        <f>Detail!J301</f>
        <v/>
      </c>
      <c r="D33" s="14">
        <f>IF(IF(ISNUMBER($C$55),$C$55,0)=0,"",C33/$C$55)</f>
        <v/>
      </c>
    </row>
    <row r="34">
      <c r="A34" s="12" t="inlineStr">
        <is>
          <t>3800</t>
        </is>
      </c>
      <c r="B34" s="12" t="inlineStr">
        <is>
          <t>Media &amp; Data</t>
        </is>
      </c>
      <c r="C34" s="13">
        <f>Detail!J315</f>
        <v/>
      </c>
      <c r="D34" s="14">
        <f>IF(IF(ISNUMBER($C$55),$C$55,0)=0,"",C34/$C$55)</f>
        <v/>
      </c>
    </row>
    <row r="35">
      <c r="B35" s="15" t="inlineStr">
        <is>
          <t>Total production</t>
        </is>
      </c>
      <c r="C35" s="16">
        <f>SUM(C18:C34)</f>
        <v/>
      </c>
      <c r="D35" s="17">
        <f>IF(IF(ISNUMBER($C$55),$C$55,0)=0,"",C35/$C$55)</f>
        <v/>
      </c>
    </row>
    <row r="36"/>
    <row r="37">
      <c r="A37" s="10" t="inlineStr">
        <is>
          <t>POST-PRODUCTION</t>
        </is>
      </c>
      <c r="B37" s="11" t="n"/>
      <c r="C37" s="11" t="n"/>
      <c r="D37" s="11" t="n"/>
    </row>
    <row r="38">
      <c r="A38" s="12" t="inlineStr">
        <is>
          <t>4500</t>
        </is>
      </c>
      <c r="B38" s="12" t="inlineStr">
        <is>
          <t>Editorial</t>
        </is>
      </c>
      <c r="C38" s="13">
        <f>Detail!J329</f>
        <v/>
      </c>
      <c r="D38" s="14">
        <f>IF(IF(ISNUMBER($C$55),$C$55,0)=0,"",C38/$C$55)</f>
        <v/>
      </c>
    </row>
    <row r="39">
      <c r="A39" s="12" t="inlineStr">
        <is>
          <t>4600</t>
        </is>
      </c>
      <c r="B39" s="12" t="inlineStr">
        <is>
          <t>Music</t>
        </is>
      </c>
      <c r="C39" s="13">
        <f>Detail!J343</f>
        <v/>
      </c>
      <c r="D39" s="14">
        <f>IF(IF(ISNUMBER($C$55),$C$55,0)=0,"",C39/$C$55)</f>
        <v/>
      </c>
    </row>
    <row r="40">
      <c r="A40" s="12" t="inlineStr">
        <is>
          <t>4700</t>
        </is>
      </c>
      <c r="B40" s="12" t="inlineStr">
        <is>
          <t>Post Sound</t>
        </is>
      </c>
      <c r="C40" s="13">
        <f>Detail!J351</f>
        <v/>
      </c>
      <c r="D40" s="14">
        <f>IF(IF(ISNUMBER($C$55),$C$55,0)=0,"",C40/$C$55)</f>
        <v/>
      </c>
    </row>
    <row r="41">
      <c r="A41" s="12" t="inlineStr">
        <is>
          <t>4800</t>
        </is>
      </c>
      <c r="B41" s="12" t="inlineStr">
        <is>
          <t>Visual Effects</t>
        </is>
      </c>
      <c r="C41" s="13">
        <f>Detail!J431</f>
        <v/>
      </c>
      <c r="D41" s="14">
        <f>IF(IF(ISNUMBER($C$55),$C$55,0)=0,"",C41/$C$55)</f>
        <v/>
      </c>
    </row>
    <row r="42">
      <c r="A42" s="12" t="inlineStr">
        <is>
          <t>4900</t>
        </is>
      </c>
      <c r="B42" s="12" t="inlineStr">
        <is>
          <t>Picture Finishing</t>
        </is>
      </c>
      <c r="C42" s="13">
        <f>Detail!J445</f>
        <v/>
      </c>
      <c r="D42" s="14">
        <f>IF(IF(ISNUMBER($C$55),$C$55,0)=0,"",C42/$C$55)</f>
        <v/>
      </c>
    </row>
    <row r="43">
      <c r="B43" s="15" t="inlineStr">
        <is>
          <t>Total post-production</t>
        </is>
      </c>
      <c r="C43" s="16">
        <f>SUM(C38:C42)</f>
        <v/>
      </c>
      <c r="D43" s="17">
        <f>IF(IF(ISNUMBER($C$55),$C$55,0)=0,"",C43/$C$55)</f>
        <v/>
      </c>
    </row>
    <row r="44"/>
    <row r="45">
      <c r="A45" s="10" t="inlineStr">
        <is>
          <t>OTHER</t>
        </is>
      </c>
      <c r="B45" s="11" t="n"/>
      <c r="C45" s="11" t="n"/>
      <c r="D45" s="11" t="n"/>
    </row>
    <row r="46">
      <c r="A46" s="12" t="inlineStr">
        <is>
          <t>6500</t>
        </is>
      </c>
      <c r="B46" s="12" t="inlineStr">
        <is>
          <t>Publicity</t>
        </is>
      </c>
      <c r="C46" s="13">
        <f>Detail!J453</f>
        <v/>
      </c>
      <c r="D46" s="14">
        <f>IF(IF(ISNUMBER($C$55),$C$55,0)=0,"",C46/$C$55)</f>
        <v/>
      </c>
    </row>
    <row r="47">
      <c r="A47" s="12" t="inlineStr">
        <is>
          <t>6700</t>
        </is>
      </c>
      <c r="B47" s="12" t="inlineStr">
        <is>
          <t>Insurance</t>
        </is>
      </c>
      <c r="C47" s="13">
        <f>Detail!J461</f>
        <v/>
      </c>
      <c r="D47" s="14">
        <f>IF(IF(ISNUMBER($C$55),$C$55,0)=0,"",C47/$C$55)</f>
        <v/>
      </c>
    </row>
    <row r="48">
      <c r="A48" s="12" t="inlineStr">
        <is>
          <t>6800</t>
        </is>
      </c>
      <c r="B48" s="12" t="inlineStr">
        <is>
          <t>General Expense</t>
        </is>
      </c>
      <c r="C48" s="13">
        <f>Detail!J481</f>
        <v/>
      </c>
      <c r="D48" s="14">
        <f>IF(IF(ISNUMBER($C$55),$C$55,0)=0,"",C48/$C$55)</f>
        <v/>
      </c>
    </row>
    <row r="49">
      <c r="B49" s="15" t="inlineStr">
        <is>
          <t>Total other</t>
        </is>
      </c>
      <c r="C49" s="16">
        <f>SUM(C46:C48)</f>
        <v/>
      </c>
      <c r="D49" s="17">
        <f>IF(IF(ISNUMBER($C$55),$C$55,0)=0,"",C49/$C$55)</f>
        <v/>
      </c>
    </row>
    <row r="50"/>
    <row r="51">
      <c r="B51" s="15" t="inlineStr">
        <is>
          <t>Total above the line</t>
        </is>
      </c>
      <c r="C51" s="16">
        <f>C15</f>
        <v/>
      </c>
      <c r="D51" s="17">
        <f>IF(IF(ISNUMBER($C$55),$C$55,0)=0,"",C51/$C$55)</f>
        <v/>
      </c>
    </row>
    <row r="52">
      <c r="B52" s="15" t="inlineStr">
        <is>
          <t>Total below the line</t>
        </is>
      </c>
      <c r="C52" s="16">
        <f>C35+C43+C49</f>
        <v/>
      </c>
      <c r="D52" s="17">
        <f>IF(IF(ISNUMBER($C$55),$C$55,0)=0,"",C52/$C$55)</f>
        <v/>
      </c>
    </row>
    <row r="53">
      <c r="B53" s="15" t="inlineStr">
        <is>
          <t>Total above and below the line</t>
        </is>
      </c>
      <c r="C53" s="16">
        <f>C51+C52</f>
        <v/>
      </c>
      <c r="D53" s="17">
        <f>IF(IF(ISNUMBER($C$55),$C$55,0)=0,"",C53/$C$55)</f>
        <v/>
      </c>
    </row>
    <row r="54">
      <c r="A54" s="18" t="n">
        <v>10</v>
      </c>
      <c r="B54" s="15" t="inlineStr">
        <is>
          <t>Contingency (type the % in column A)</t>
        </is>
      </c>
      <c r="C54" s="19">
        <f>C53*IF(ISNUMBER(A54),A54,0)/100</f>
        <v/>
      </c>
      <c r="D54" s="17">
        <f>IF(IF(ISNUMBER($C$55),$C$55,0)=0,"",C54/$C$55)</f>
        <v/>
      </c>
    </row>
    <row r="55">
      <c r="B55" s="20" t="inlineStr">
        <is>
          <t>GRAND TOTAL</t>
        </is>
      </c>
      <c r="C55" s="21">
        <f>C53+C54</f>
        <v/>
      </c>
      <c r="D55" s="17">
        <f>IF(IF(ISNUMBER($C$55),$C$55,0)=0,"",C55/$C$55)</f>
        <v/>
      </c>
    </row>
    <row r="57">
      <c r="B57" s="22" t="inlineStr">
        <is>
          <t>Of which fringes</t>
        </is>
      </c>
      <c r="C57" s="23">
        <f>Detail!I17+Detail!I31+Detail!I39+Detail!I59+Detail!I79+Detail!I93+Detail!I107+Detail!I121+Detail!I135+Detail!I149+Detail!I163+Detail!I177+Detail!I191+Detail!I205+Detail!I219+Detail!I239+Detail!I253+Detail!I273+Detail!I293+Detail!I301+Detail!I315+Detail!I329+Detail!I343+Detail!I351+Detail!I431+Detail!I445+Detail!I453+Detail!I461+Detail!I481</f>
        <v/>
      </c>
    </row>
    <row r="58">
      <c r="B58" s="24" t="inlineStr">
        <is>
          <t>Figures are rounded to the dollar; totals are worked from the unrounded amounts.</t>
        </is>
      </c>
    </row>
    <row r="60">
      <c r="A60" s="2" t="inlineStr">
        <is>
          <t>Free from Cinewright™ · getcinewright.com</t>
        </is>
      </c>
    </row>
  </sheetData>
  <mergeCells count="8">
    <mergeCell ref="A4:B4"/>
    <mergeCell ref="C6:D6"/>
    <mergeCell ref="C7:D7"/>
    <mergeCell ref="A7:B7"/>
    <mergeCell ref="C5:D5"/>
    <mergeCell ref="A5:B5"/>
    <mergeCell ref="A6:B6"/>
    <mergeCell ref="C4:D4"/>
  </mergeCells>
  <pageMargins left="0.75" right="0.75" top="1" bottom="1" header="0.5" footer="0.5"/>
  <pageSetup paperSize="1" fitToHeight="1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44" customWidth="1" min="3" max="3"/>
  </cols>
  <sheetData>
    <row r="1" ht="24" customHeight="1">
      <c r="A1" s="1" t="inlineStr">
        <is>
          <t>GLOBALS</t>
        </is>
      </c>
    </row>
    <row r="2">
      <c r="A2" s="2" t="inlineStr">
        <is>
          <t>Named values the detail lines can use. Change one here and every line that uses it follows.</t>
        </is>
      </c>
    </row>
    <row r="4" ht="24" customHeight="1">
      <c r="A4" s="9" t="inlineStr">
        <is>
          <t>NAME</t>
        </is>
      </c>
      <c r="B4" s="9" t="inlineStr">
        <is>
          <t>VALUE</t>
        </is>
      </c>
      <c r="C4" s="9" t="inlineStr">
        <is>
          <t>WHAT IT IS</t>
        </is>
      </c>
    </row>
    <row r="5">
      <c r="A5" s="25" t="inlineStr">
        <is>
          <t>SHOOT_DAYS</t>
        </is>
      </c>
      <c r="B5" s="26" t="n">
        <v>25</v>
      </c>
      <c r="C5" s="27" t="inlineStr">
        <is>
          <t>Shoot days, from the schedule</t>
        </is>
      </c>
    </row>
    <row r="6">
      <c r="A6" s="25" t="inlineStr">
        <is>
          <t>SHOOT_WEEKS</t>
        </is>
      </c>
      <c r="B6" s="26">
        <f>SHOOT_DAYS/5</f>
        <v/>
      </c>
      <c r="C6" s="27" t="inlineStr">
        <is>
          <t>Shoot weeks (5-day weeks)</t>
        </is>
      </c>
    </row>
    <row r="7">
      <c r="A7" s="25" t="inlineStr">
        <is>
          <t>PREP_WEEKS</t>
        </is>
      </c>
      <c r="B7" s="26" t="n">
        <v>4</v>
      </c>
      <c r="C7" s="27" t="inlineStr">
        <is>
          <t>Prep weeks</t>
        </is>
      </c>
    </row>
    <row r="8">
      <c r="A8" s="25" t="inlineStr">
        <is>
          <t>POST_WEEKS</t>
        </is>
      </c>
      <c r="B8" s="26" t="n">
        <v>12</v>
      </c>
      <c r="C8" s="27" t="inlineStr">
        <is>
          <t>Post weeks</t>
        </is>
      </c>
    </row>
    <row r="9">
      <c r="A9" s="25" t="inlineStr">
        <is>
          <t>CREW_SIZE</t>
        </is>
      </c>
      <c r="B9" s="26" t="n">
        <v>40</v>
      </c>
      <c r="C9" s="27" t="inlineStr">
        <is>
          <t>Crew and cast fed each day</t>
        </is>
      </c>
    </row>
    <row r="11">
      <c r="A11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4" customWidth="1" min="2" max="2"/>
    <col width="10" customWidth="1" min="3" max="3"/>
    <col width="10" customWidth="1" min="4" max="4"/>
    <col width="40" customWidth="1" min="5" max="5"/>
  </cols>
  <sheetData>
    <row r="1" ht="24" customHeight="1">
      <c r="A1" s="1" t="inlineStr">
        <is>
          <t>FRINGES</t>
        </is>
      </c>
    </row>
    <row r="2">
      <c r="A2" s="2" t="inlineStr">
        <is>
          <t>Example rates: check current payroll and union rates before relying on them.</t>
        </is>
      </c>
    </row>
    <row r="4" ht="24" customHeight="1">
      <c r="A4" s="9" t="inlineStr">
        <is>
          <t>CODE</t>
        </is>
      </c>
      <c r="B4" s="9" t="inlineStr">
        <is>
          <t>FRINGE</t>
        </is>
      </c>
      <c r="C4" s="9" t="inlineStr">
        <is>
          <t>RATE %</t>
        </is>
      </c>
      <c r="D4" s="9" t="inlineStr">
        <is>
          <t>GROUP</t>
        </is>
      </c>
      <c r="E4" s="9" t="inlineStr">
        <is>
          <t>NOTES</t>
        </is>
      </c>
    </row>
    <row r="5">
      <c r="A5" s="27" t="inlineStr">
        <is>
          <t>FICA</t>
        </is>
      </c>
      <c r="B5" s="27" t="inlineStr">
        <is>
          <t>Social Security</t>
        </is>
      </c>
      <c r="C5" s="28" t="n">
        <v>6.2</v>
      </c>
      <c r="D5" s="29" t="inlineStr">
        <is>
          <t>P</t>
        </is>
      </c>
      <c r="E5" s="27" t="inlineStr">
        <is>
          <t>Payroll tax; wage-base cutoff not applied</t>
        </is>
      </c>
    </row>
    <row r="6">
      <c r="A6" s="27" t="inlineStr">
        <is>
          <t>MEDI</t>
        </is>
      </c>
      <c r="B6" s="27" t="inlineStr">
        <is>
          <t>Medicare</t>
        </is>
      </c>
      <c r="C6" s="28" t="n">
        <v>1.45</v>
      </c>
      <c r="D6" s="29" t="inlineStr">
        <is>
          <t>P</t>
        </is>
      </c>
      <c r="E6" s="27" t="inlineStr">
        <is>
          <t>Payroll tax</t>
        </is>
      </c>
    </row>
    <row r="7">
      <c r="A7" s="27" t="inlineStr">
        <is>
          <t>FUTA</t>
        </is>
      </c>
      <c r="B7" s="27" t="inlineStr">
        <is>
          <t>Federal unemployment</t>
        </is>
      </c>
      <c r="C7" s="28" t="n">
        <v>0.6</v>
      </c>
      <c r="D7" s="29" t="inlineStr">
        <is>
          <t>P</t>
        </is>
      </c>
      <c r="E7" s="27" t="inlineStr">
        <is>
          <t>Payroll tax; wage-base cutoff not applied</t>
        </is>
      </c>
    </row>
    <row r="8">
      <c r="A8" s="27" t="inlineStr">
        <is>
          <t>SUTA</t>
        </is>
      </c>
      <c r="B8" s="27" t="inlineStr">
        <is>
          <t>State unemployment</t>
        </is>
      </c>
      <c r="C8" s="28" t="n">
        <v>3.4</v>
      </c>
      <c r="D8" s="29" t="inlineStr">
        <is>
          <t>P</t>
        </is>
      </c>
      <c r="E8" s="27" t="inlineStr">
        <is>
          <t>Payroll tax; wage-base cutoff not applied</t>
        </is>
      </c>
    </row>
    <row r="9">
      <c r="A9" s="27" t="inlineStr">
        <is>
          <t>UNION</t>
        </is>
      </c>
      <c r="B9" s="27" t="inlineStr">
        <is>
          <t>Union pension, health and welfare</t>
        </is>
      </c>
      <c r="C9" s="28" t="n"/>
      <c r="D9" s="29" t="inlineStr">
        <is>
          <t>U</t>
        </is>
      </c>
      <c r="E9" s="27" t="inlineStr">
        <is>
          <t>Type your union's combined rate</t>
        </is>
      </c>
    </row>
    <row r="11">
      <c r="B11" s="25" t="inlineStr">
        <is>
          <t>Payroll fringes (P), total %</t>
        </is>
      </c>
      <c r="C11" s="30">
        <f>SUMIF(D5:D9,"P",C5:C9)</f>
        <v/>
      </c>
    </row>
    <row r="12">
      <c r="B12" s="25" t="inlineStr">
        <is>
          <t>Union fringes (U), total %</t>
        </is>
      </c>
      <c r="C12" s="30">
        <f>SUMIF(D5:D9,"U",C5:C9)</f>
        <v/>
      </c>
    </row>
    <row r="14">
      <c r="A14" s="2" t="inlineStr">
        <is>
          <t>To add a fringe, insert a row above UNION and give it the group P or U.</t>
        </is>
      </c>
    </row>
    <row r="16">
      <c r="A16" s="2" t="inlineStr">
        <is>
          <t>Free from Cinewright™ · getcinewright.com</t>
        </is>
      </c>
    </row>
  </sheetData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48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9" customWidth="1" min="3" max="3"/>
    <col width="9" customWidth="1" min="4" max="4"/>
    <col width="7" customWidth="1" min="5" max="5"/>
    <col width="11" customWidth="1" min="6" max="6"/>
    <col width="12" customWidth="1" min="7" max="7"/>
    <col width="7" customWidth="1" min="8" max="8"/>
    <col width="11" customWidth="1" min="9" max="9"/>
    <col width="13" customWidth="1" min="10" max="10"/>
  </cols>
  <sheetData>
    <row r="1" ht="24" customHeight="1">
      <c r="A1" s="1" t="inlineStr">
        <is>
          <t>BUDGET DETAIL</t>
        </is>
      </c>
    </row>
    <row r="2">
      <c r="A2" s="2" t="inlineStr">
        <is>
          <t>Subtotal = amount × X × rate. Fringe: P payroll, U union, PU both. Totals roll up to the Top sheet.</t>
        </is>
      </c>
    </row>
    <row r="4" ht="24" customHeight="1">
      <c r="A4" s="9" t="inlineStr">
        <is>
          <t>ACCT</t>
        </is>
      </c>
      <c r="B4" s="9" t="inlineStr">
        <is>
          <t>DESCRIPTION</t>
        </is>
      </c>
      <c r="C4" s="9" t="inlineStr">
        <is>
          <t>AMOUNT</t>
        </is>
      </c>
      <c r="D4" s="9" t="inlineStr">
        <is>
          <t>UNITS</t>
        </is>
      </c>
      <c r="E4" s="9" t="inlineStr">
        <is>
          <t>X</t>
        </is>
      </c>
      <c r="F4" s="9" t="inlineStr">
        <is>
          <t>RATE</t>
        </is>
      </c>
      <c r="G4" s="9" t="inlineStr">
        <is>
          <t>SUBTOTAL</t>
        </is>
      </c>
      <c r="H4" s="9" t="inlineStr">
        <is>
          <t>FRINGE</t>
        </is>
      </c>
      <c r="I4" s="9" t="inlineStr">
        <is>
          <t>FRINGES</t>
        </is>
      </c>
      <c r="J4" s="9" t="inlineStr">
        <is>
          <t>TOTAL</t>
        </is>
      </c>
    </row>
    <row r="5">
      <c r="A5" s="31" t="inlineStr">
        <is>
          <t>1100</t>
        </is>
      </c>
      <c r="B5" s="31" t="inlineStr">
        <is>
          <t>STORY &amp; RIGHTS</t>
        </is>
      </c>
      <c r="C5" s="32" t="n"/>
      <c r="D5" s="32" t="n"/>
      <c r="E5" s="32" t="n"/>
      <c r="F5" s="32" t="n"/>
      <c r="G5" s="32" t="n"/>
      <c r="H5" s="32" t="n"/>
      <c r="I5" s="32" t="n"/>
      <c r="J5" s="32" t="n"/>
    </row>
    <row r="6">
      <c r="A6" s="33" t="inlineStr">
        <is>
          <t>1101</t>
        </is>
      </c>
      <c r="B6" s="33" t="inlineStr">
        <is>
          <t>Rights Purchase</t>
        </is>
      </c>
    </row>
    <row r="7">
      <c r="A7" s="34" t="n"/>
      <c r="B7" s="34" t="n"/>
      <c r="C7" s="35" t="n"/>
      <c r="D7" s="34" t="n"/>
      <c r="E7" s="35" t="n"/>
      <c r="F7" s="36" t="n"/>
      <c r="G7" s="13">
        <f>IF(F7="","",IF(C7="",1,C7)*IF(E7="",1,E7)*F7)</f>
        <v/>
      </c>
      <c r="H7" s="37" t="n"/>
      <c r="I7" s="13">
        <f>IF(G7="","",G7*(IF(ISNUMBER(SEARCH("P",H7)),FRINGE_P,0)+IF(ISNUMBER(SEARCH("U",H7)),FRINGE_U,0))/100)</f>
        <v/>
      </c>
      <c r="J7" s="13">
        <f>IF(G7="","",G7+I7)</f>
        <v/>
      </c>
    </row>
    <row r="8">
      <c r="A8" s="34" t="n"/>
      <c r="B8" s="34" t="n"/>
      <c r="C8" s="35" t="n"/>
      <c r="D8" s="34" t="n"/>
      <c r="E8" s="35" t="n"/>
      <c r="F8" s="36" t="n"/>
      <c r="G8" s="13">
        <f>IF(F8="","",IF(C8="",1,C8)*IF(E8="",1,E8)*F8)</f>
        <v/>
      </c>
      <c r="H8" s="37" t="n"/>
      <c r="I8" s="13">
        <f>IF(G8="","",G8*(IF(ISNUMBER(SEARCH("P",H8)),FRINGE_P,0)+IF(ISNUMBER(SEARCH("U",H8)),FRINGE_U,0))/100)</f>
        <v/>
      </c>
      <c r="J8" s="13">
        <f>IF(G8="","",G8+I8)</f>
        <v/>
      </c>
    </row>
    <row r="9">
      <c r="A9" s="34" t="n"/>
      <c r="B9" s="34" t="n"/>
      <c r="C9" s="35" t="n"/>
      <c r="D9" s="34" t="n"/>
      <c r="E9" s="35" t="n"/>
      <c r="F9" s="36" t="n"/>
      <c r="G9" s="13">
        <f>IF(F9="","",IF(C9="",1,C9)*IF(E9="",1,E9)*F9)</f>
        <v/>
      </c>
      <c r="H9" s="37" t="n"/>
      <c r="I9" s="13">
        <f>IF(G9="","",G9*(IF(ISNUMBER(SEARCH("P",H9)),FRINGE_P,0)+IF(ISNUMBER(SEARCH("U",H9)),FRINGE_U,0))/100)</f>
        <v/>
      </c>
      <c r="J9" s="13">
        <f>IF(G9="","",G9+I9)</f>
        <v/>
      </c>
    </row>
    <row r="10">
      <c r="B10" s="15" t="inlineStr">
        <is>
          <t>Total 1101 Rights Purchase</t>
        </is>
      </c>
      <c r="G10" s="16">
        <f>SUM(G7:G9)</f>
        <v/>
      </c>
      <c r="I10" s="16">
        <f>SUM(I7:I9)</f>
        <v/>
      </c>
      <c r="J10" s="16">
        <f>SUM(J7:J9)</f>
        <v/>
      </c>
    </row>
    <row r="12">
      <c r="A12" s="33" t="inlineStr">
        <is>
          <t>1102</t>
        </is>
      </c>
      <c r="B12" s="33" t="inlineStr">
        <is>
          <t>Writers</t>
        </is>
      </c>
    </row>
    <row r="13">
      <c r="A13" s="34" t="n"/>
      <c r="B13" s="34" t="n"/>
      <c r="C13" s="35" t="n"/>
      <c r="D13" s="34" t="n"/>
      <c r="E13" s="35" t="n"/>
      <c r="F13" s="36" t="n"/>
      <c r="G13" s="13">
        <f>IF(F13="","",IF(C13="",1,C13)*IF(E13="",1,E13)*F13)</f>
        <v/>
      </c>
      <c r="H13" s="37" t="n"/>
      <c r="I13" s="13">
        <f>IF(G13="","",G13*(IF(ISNUMBER(SEARCH("P",H13)),FRINGE_P,0)+IF(ISNUMBER(SEARCH("U",H13)),FRINGE_U,0))/100)</f>
        <v/>
      </c>
      <c r="J13" s="13">
        <f>IF(G13="","",G13+I13)</f>
        <v/>
      </c>
    </row>
    <row r="14">
      <c r="A14" s="34" t="n"/>
      <c r="B14" s="34" t="n"/>
      <c r="C14" s="35" t="n"/>
      <c r="D14" s="34" t="n"/>
      <c r="E14" s="35" t="n"/>
      <c r="F14" s="36" t="n"/>
      <c r="G14" s="13">
        <f>IF(F14="","",IF(C14="",1,C14)*IF(E14="",1,E14)*F14)</f>
        <v/>
      </c>
      <c r="H14" s="37" t="n"/>
      <c r="I14" s="13">
        <f>IF(G14="","",G14*(IF(ISNUMBER(SEARCH("P",H14)),FRINGE_P,0)+IF(ISNUMBER(SEARCH("U",H14)),FRINGE_U,0))/100)</f>
        <v/>
      </c>
      <c r="J14" s="13">
        <f>IF(G14="","",G14+I14)</f>
        <v/>
      </c>
    </row>
    <row r="15">
      <c r="A15" s="34" t="n"/>
      <c r="B15" s="34" t="n"/>
      <c r="C15" s="35" t="n"/>
      <c r="D15" s="34" t="n"/>
      <c r="E15" s="35" t="n"/>
      <c r="F15" s="36" t="n"/>
      <c r="G15" s="13">
        <f>IF(F15="","",IF(C15="",1,C15)*IF(E15="",1,E15)*F15)</f>
        <v/>
      </c>
      <c r="H15" s="37" t="n"/>
      <c r="I15" s="13">
        <f>IF(G15="","",G15*(IF(ISNUMBER(SEARCH("P",H15)),FRINGE_P,0)+IF(ISNUMBER(SEARCH("U",H15)),FRINGE_U,0))/100)</f>
        <v/>
      </c>
      <c r="J15" s="13">
        <f>IF(G15="","",G15+I15)</f>
        <v/>
      </c>
    </row>
    <row r="16">
      <c r="B16" s="15" t="inlineStr">
        <is>
          <t>Total 1102 Writers</t>
        </is>
      </c>
      <c r="G16" s="16">
        <f>SUM(G13:G15)</f>
        <v/>
      </c>
      <c r="I16" s="16">
        <f>SUM(I13:I15)</f>
        <v/>
      </c>
      <c r="J16" s="16">
        <f>SUM(J13:J15)</f>
        <v/>
      </c>
    </row>
    <row r="17">
      <c r="B17" s="15" t="inlineStr">
        <is>
          <t>TOTAL 1100 STORY &amp; RIGHTS</t>
        </is>
      </c>
      <c r="I17" s="19">
        <f>I10+I16</f>
        <v/>
      </c>
      <c r="J17" s="38">
        <f>J10+J16</f>
        <v/>
      </c>
    </row>
    <row r="19">
      <c r="A19" s="31" t="inlineStr">
        <is>
          <t>1200</t>
        </is>
      </c>
      <c r="B19" s="31" t="inlineStr">
        <is>
          <t>PRODUCERS</t>
        </is>
      </c>
      <c r="C19" s="32" t="n"/>
      <c r="D19" s="32" t="n"/>
      <c r="E19" s="32" t="n"/>
      <c r="F19" s="32" t="n"/>
      <c r="G19" s="32" t="n"/>
      <c r="H19" s="32" t="n"/>
      <c r="I19" s="32" t="n"/>
      <c r="J19" s="32" t="n"/>
    </row>
    <row r="20">
      <c r="A20" s="33" t="inlineStr">
        <is>
          <t>1201</t>
        </is>
      </c>
      <c r="B20" s="33" t="inlineStr">
        <is>
          <t>Executive Producers</t>
        </is>
      </c>
    </row>
    <row r="21">
      <c r="A21" s="34" t="n"/>
      <c r="B21" s="34" t="n"/>
      <c r="C21" s="35" t="n"/>
      <c r="D21" s="34" t="n"/>
      <c r="E21" s="35" t="n"/>
      <c r="F21" s="36" t="n"/>
      <c r="G21" s="13">
        <f>IF(F21="","",IF(C21="",1,C21)*IF(E21="",1,E21)*F21)</f>
        <v/>
      </c>
      <c r="H21" s="37" t="n"/>
      <c r="I21" s="13">
        <f>IF(G21="","",G21*(IF(ISNUMBER(SEARCH("P",H21)),FRINGE_P,0)+IF(ISNUMBER(SEARCH("U",H21)),FRINGE_U,0))/100)</f>
        <v/>
      </c>
      <c r="J21" s="13">
        <f>IF(G21="","",G21+I21)</f>
        <v/>
      </c>
    </row>
    <row r="22">
      <c r="A22" s="34" t="n"/>
      <c r="B22" s="34" t="n"/>
      <c r="C22" s="35" t="n"/>
      <c r="D22" s="34" t="n"/>
      <c r="E22" s="35" t="n"/>
      <c r="F22" s="36" t="n"/>
      <c r="G22" s="13">
        <f>IF(F22="","",IF(C22="",1,C22)*IF(E22="",1,E22)*F22)</f>
        <v/>
      </c>
      <c r="H22" s="37" t="n"/>
      <c r="I22" s="13">
        <f>IF(G22="","",G22*(IF(ISNUMBER(SEARCH("P",H22)),FRINGE_P,0)+IF(ISNUMBER(SEARCH("U",H22)),FRINGE_U,0))/100)</f>
        <v/>
      </c>
      <c r="J22" s="13">
        <f>IF(G22="","",G22+I22)</f>
        <v/>
      </c>
    </row>
    <row r="23">
      <c r="A23" s="34" t="n"/>
      <c r="B23" s="34" t="n"/>
      <c r="C23" s="35" t="n"/>
      <c r="D23" s="34" t="n"/>
      <c r="E23" s="35" t="n"/>
      <c r="F23" s="36" t="n"/>
      <c r="G23" s="13">
        <f>IF(F23="","",IF(C23="",1,C23)*IF(E23="",1,E23)*F23)</f>
        <v/>
      </c>
      <c r="H23" s="37" t="n"/>
      <c r="I23" s="13">
        <f>IF(G23="","",G23*(IF(ISNUMBER(SEARCH("P",H23)),FRINGE_P,0)+IF(ISNUMBER(SEARCH("U",H23)),FRINGE_U,0))/100)</f>
        <v/>
      </c>
      <c r="J23" s="13">
        <f>IF(G23="","",G23+I23)</f>
        <v/>
      </c>
    </row>
    <row r="24">
      <c r="B24" s="15" t="inlineStr">
        <is>
          <t>Total 1201 Executive Producers</t>
        </is>
      </c>
      <c r="G24" s="16">
        <f>SUM(G21:G23)</f>
        <v/>
      </c>
      <c r="I24" s="16">
        <f>SUM(I21:I23)</f>
        <v/>
      </c>
      <c r="J24" s="16">
        <f>SUM(J21:J23)</f>
        <v/>
      </c>
    </row>
    <row r="26">
      <c r="A26" s="33" t="inlineStr">
        <is>
          <t>1202</t>
        </is>
      </c>
      <c r="B26" s="33" t="inlineStr">
        <is>
          <t>Producers</t>
        </is>
      </c>
    </row>
    <row r="27">
      <c r="A27" s="34" t="n"/>
      <c r="B27" s="34" t="n"/>
      <c r="C27" s="35" t="n"/>
      <c r="D27" s="34" t="n"/>
      <c r="E27" s="35" t="n"/>
      <c r="F27" s="36" t="n"/>
      <c r="G27" s="13">
        <f>IF(F27="","",IF(C27="",1,C27)*IF(E27="",1,E27)*F27)</f>
        <v/>
      </c>
      <c r="H27" s="37" t="n"/>
      <c r="I27" s="13">
        <f>IF(G27="","",G27*(IF(ISNUMBER(SEARCH("P",H27)),FRINGE_P,0)+IF(ISNUMBER(SEARCH("U",H27)),FRINGE_U,0))/100)</f>
        <v/>
      </c>
      <c r="J27" s="13">
        <f>IF(G27="","",G27+I27)</f>
        <v/>
      </c>
    </row>
    <row r="28">
      <c r="A28" s="34" t="n"/>
      <c r="B28" s="34" t="n"/>
      <c r="C28" s="35" t="n"/>
      <c r="D28" s="34" t="n"/>
      <c r="E28" s="35" t="n"/>
      <c r="F28" s="36" t="n"/>
      <c r="G28" s="13">
        <f>IF(F28="","",IF(C28="",1,C28)*IF(E28="",1,E28)*F28)</f>
        <v/>
      </c>
      <c r="H28" s="37" t="n"/>
      <c r="I28" s="13">
        <f>IF(G28="","",G28*(IF(ISNUMBER(SEARCH("P",H28)),FRINGE_P,0)+IF(ISNUMBER(SEARCH("U",H28)),FRINGE_U,0))/100)</f>
        <v/>
      </c>
      <c r="J28" s="13">
        <f>IF(G28="","",G28+I28)</f>
        <v/>
      </c>
    </row>
    <row r="29">
      <c r="A29" s="34" t="n"/>
      <c r="B29" s="34" t="n"/>
      <c r="C29" s="35" t="n"/>
      <c r="D29" s="34" t="n"/>
      <c r="E29" s="35" t="n"/>
      <c r="F29" s="36" t="n"/>
      <c r="G29" s="13">
        <f>IF(F29="","",IF(C29="",1,C29)*IF(E29="",1,E29)*F29)</f>
        <v/>
      </c>
      <c r="H29" s="37" t="n"/>
      <c r="I29" s="13">
        <f>IF(G29="","",G29*(IF(ISNUMBER(SEARCH("P",H29)),FRINGE_P,0)+IF(ISNUMBER(SEARCH("U",H29)),FRINGE_U,0))/100)</f>
        <v/>
      </c>
      <c r="J29" s="13">
        <f>IF(G29="","",G29+I29)</f>
        <v/>
      </c>
    </row>
    <row r="30">
      <c r="B30" s="15" t="inlineStr">
        <is>
          <t>Total 1202 Producers</t>
        </is>
      </c>
      <c r="G30" s="16">
        <f>SUM(G27:G29)</f>
        <v/>
      </c>
      <c r="I30" s="16">
        <f>SUM(I27:I29)</f>
        <v/>
      </c>
      <c r="J30" s="16">
        <f>SUM(J27:J29)</f>
        <v/>
      </c>
    </row>
    <row r="31">
      <c r="B31" s="15" t="inlineStr">
        <is>
          <t>TOTAL 1200 PRODUCERS</t>
        </is>
      </c>
      <c r="I31" s="19">
        <f>I24+I30</f>
        <v/>
      </c>
      <c r="J31" s="38">
        <f>J24+J30</f>
        <v/>
      </c>
    </row>
    <row r="33">
      <c r="A33" s="31" t="inlineStr">
        <is>
          <t>1300</t>
        </is>
      </c>
      <c r="B33" s="31" t="inlineStr">
        <is>
          <t>DIRECTOR</t>
        </is>
      </c>
      <c r="C33" s="32" t="n"/>
      <c r="D33" s="32" t="n"/>
      <c r="E33" s="32" t="n"/>
      <c r="F33" s="32" t="n"/>
      <c r="G33" s="32" t="n"/>
      <c r="H33" s="32" t="n"/>
      <c r="I33" s="32" t="n"/>
      <c r="J33" s="32" t="n"/>
    </row>
    <row r="34">
      <c r="A34" s="33" t="inlineStr">
        <is>
          <t>1301</t>
        </is>
      </c>
      <c r="B34" s="33" t="inlineStr">
        <is>
          <t>Director</t>
        </is>
      </c>
    </row>
    <row r="35">
      <c r="A35" s="34" t="n"/>
      <c r="B35" s="34" t="inlineStr">
        <is>
          <t>Director (prep + shoot + post)</t>
        </is>
      </c>
      <c r="C35" s="35">
        <f>PREP_WEEKS+SHOOT_WEEKS+POST_WEEKS</f>
        <v/>
      </c>
      <c r="D35" s="34" t="inlineStr">
        <is>
          <t>Weeks</t>
        </is>
      </c>
      <c r="E35" s="35" t="n"/>
      <c r="F35" s="36" t="n"/>
      <c r="G35" s="13">
        <f>IF(F35="","",IF(C35="",1,C35)*IF(E35="",1,E35)*F35)</f>
        <v/>
      </c>
      <c r="H35" s="37" t="inlineStr">
        <is>
          <t>P</t>
        </is>
      </c>
      <c r="I35" s="13">
        <f>IF(G35="","",G35*(IF(ISNUMBER(SEARCH("P",H35)),FRINGE_P,0)+IF(ISNUMBER(SEARCH("U",H35)),FRINGE_U,0))/100)</f>
        <v/>
      </c>
      <c r="J35" s="13">
        <f>IF(G35="","",G35+I35)</f>
        <v/>
      </c>
    </row>
    <row r="36">
      <c r="A36" s="34" t="n"/>
      <c r="B36" s="34" t="n"/>
      <c r="C36" s="35" t="n"/>
      <c r="D36" s="34" t="n"/>
      <c r="E36" s="35" t="n"/>
      <c r="F36" s="36" t="n"/>
      <c r="G36" s="13">
        <f>IF(F36="","",IF(C36="",1,C36)*IF(E36="",1,E36)*F36)</f>
        <v/>
      </c>
      <c r="H36" s="37" t="n"/>
      <c r="I36" s="13">
        <f>IF(G36="","",G36*(IF(ISNUMBER(SEARCH("P",H36)),FRINGE_P,0)+IF(ISNUMBER(SEARCH("U",H36)),FRINGE_U,0))/100)</f>
        <v/>
      </c>
      <c r="J36" s="13">
        <f>IF(G36="","",G36+I36)</f>
        <v/>
      </c>
    </row>
    <row r="37">
      <c r="A37" s="34" t="n"/>
      <c r="B37" s="34" t="n"/>
      <c r="C37" s="35" t="n"/>
      <c r="D37" s="34" t="n"/>
      <c r="E37" s="35" t="n"/>
      <c r="F37" s="36" t="n"/>
      <c r="G37" s="13">
        <f>IF(F37="","",IF(C37="",1,C37)*IF(E37="",1,E37)*F37)</f>
        <v/>
      </c>
      <c r="H37" s="37" t="n"/>
      <c r="I37" s="13">
        <f>IF(G37="","",G37*(IF(ISNUMBER(SEARCH("P",H37)),FRINGE_P,0)+IF(ISNUMBER(SEARCH("U",H37)),FRINGE_U,0))/100)</f>
        <v/>
      </c>
      <c r="J37" s="13">
        <f>IF(G37="","",G37+I37)</f>
        <v/>
      </c>
    </row>
    <row r="38">
      <c r="B38" s="15" t="inlineStr">
        <is>
          <t>Total 1301 Director</t>
        </is>
      </c>
      <c r="G38" s="16">
        <f>SUM(G35:G37)</f>
        <v/>
      </c>
      <c r="I38" s="16">
        <f>SUM(I35:I37)</f>
        <v/>
      </c>
      <c r="J38" s="16">
        <f>SUM(J35:J37)</f>
        <v/>
      </c>
    </row>
    <row r="39">
      <c r="B39" s="15" t="inlineStr">
        <is>
          <t>TOTAL 1300 DIRECTOR</t>
        </is>
      </c>
      <c r="I39" s="19">
        <f>I38</f>
        <v/>
      </c>
      <c r="J39" s="38">
        <f>J38</f>
        <v/>
      </c>
    </row>
    <row r="41">
      <c r="A41" s="31" t="inlineStr">
        <is>
          <t>1400</t>
        </is>
      </c>
      <c r="B41" s="31" t="inlineStr">
        <is>
          <t>CAST</t>
        </is>
      </c>
      <c r="C41" s="32" t="n"/>
      <c r="D41" s="32" t="n"/>
      <c r="E41" s="32" t="n"/>
      <c r="F41" s="32" t="n"/>
      <c r="G41" s="32" t="n"/>
      <c r="H41" s="32" t="n"/>
      <c r="I41" s="32" t="n"/>
      <c r="J41" s="32" t="n"/>
    </row>
    <row r="42">
      <c r="A42" s="33" t="inlineStr">
        <is>
          <t>1401</t>
        </is>
      </c>
      <c r="B42" s="33" t="inlineStr">
        <is>
          <t>Principal Cast</t>
        </is>
      </c>
    </row>
    <row r="43">
      <c r="A43" s="34" t="n"/>
      <c r="B43" s="34" t="n"/>
      <c r="C43" s="35" t="n"/>
      <c r="D43" s="34" t="n"/>
      <c r="E43" s="35" t="n"/>
      <c r="F43" s="36" t="n"/>
      <c r="G43" s="13">
        <f>IF(F43="","",IF(C43="",1,C43)*IF(E43="",1,E43)*F43)</f>
        <v/>
      </c>
      <c r="H43" s="37" t="n"/>
      <c r="I43" s="13">
        <f>IF(G43="","",G43*(IF(ISNUMBER(SEARCH("P",H43)),FRINGE_P,0)+IF(ISNUMBER(SEARCH("U",H43)),FRINGE_U,0))/100)</f>
        <v/>
      </c>
      <c r="J43" s="13">
        <f>IF(G43="","",G43+I43)</f>
        <v/>
      </c>
    </row>
    <row r="44">
      <c r="A44" s="34" t="n"/>
      <c r="B44" s="34" t="n"/>
      <c r="C44" s="35" t="n"/>
      <c r="D44" s="34" t="n"/>
      <c r="E44" s="35" t="n"/>
      <c r="F44" s="36" t="n"/>
      <c r="G44" s="13">
        <f>IF(F44="","",IF(C44="",1,C44)*IF(E44="",1,E44)*F44)</f>
        <v/>
      </c>
      <c r="H44" s="37" t="n"/>
      <c r="I44" s="13">
        <f>IF(G44="","",G44*(IF(ISNUMBER(SEARCH("P",H44)),FRINGE_P,0)+IF(ISNUMBER(SEARCH("U",H44)),FRINGE_U,0))/100)</f>
        <v/>
      </c>
      <c r="J44" s="13">
        <f>IF(G44="","",G44+I44)</f>
        <v/>
      </c>
    </row>
    <row r="45">
      <c r="A45" s="34" t="n"/>
      <c r="B45" s="34" t="n"/>
      <c r="C45" s="35" t="n"/>
      <c r="D45" s="34" t="n"/>
      <c r="E45" s="35" t="n"/>
      <c r="F45" s="36" t="n"/>
      <c r="G45" s="13">
        <f>IF(F45="","",IF(C45="",1,C45)*IF(E45="",1,E45)*F45)</f>
        <v/>
      </c>
      <c r="H45" s="37" t="n"/>
      <c r="I45" s="13">
        <f>IF(G45="","",G45*(IF(ISNUMBER(SEARCH("P",H45)),FRINGE_P,0)+IF(ISNUMBER(SEARCH("U",H45)),FRINGE_U,0))/100)</f>
        <v/>
      </c>
      <c r="J45" s="13">
        <f>IF(G45="","",G45+I45)</f>
        <v/>
      </c>
    </row>
    <row r="46">
      <c r="B46" s="15" t="inlineStr">
        <is>
          <t>Total 1401 Principal Cast</t>
        </is>
      </c>
      <c r="G46" s="16">
        <f>SUM(G43:G45)</f>
        <v/>
      </c>
      <c r="I46" s="16">
        <f>SUM(I43:I45)</f>
        <v/>
      </c>
      <c r="J46" s="16">
        <f>SUM(J43:J45)</f>
        <v/>
      </c>
    </row>
    <row r="48">
      <c r="A48" s="33" t="inlineStr">
        <is>
          <t>1402</t>
        </is>
      </c>
      <c r="B48" s="33" t="inlineStr">
        <is>
          <t>Day Players</t>
        </is>
      </c>
    </row>
    <row r="49">
      <c r="A49" s="34" t="n"/>
      <c r="B49" s="34" t="n"/>
      <c r="C49" s="35" t="n"/>
      <c r="D49" s="34" t="n"/>
      <c r="E49" s="35" t="n"/>
      <c r="F49" s="36" t="n"/>
      <c r="G49" s="13">
        <f>IF(F49="","",IF(C49="",1,C49)*IF(E49="",1,E49)*F49)</f>
        <v/>
      </c>
      <c r="H49" s="37" t="n"/>
      <c r="I49" s="13">
        <f>IF(G49="","",G49*(IF(ISNUMBER(SEARCH("P",H49)),FRINGE_P,0)+IF(ISNUMBER(SEARCH("U",H49)),FRINGE_U,0))/100)</f>
        <v/>
      </c>
      <c r="J49" s="13">
        <f>IF(G49="","",G49+I49)</f>
        <v/>
      </c>
    </row>
    <row r="50">
      <c r="A50" s="34" t="n"/>
      <c r="B50" s="34" t="n"/>
      <c r="C50" s="35" t="n"/>
      <c r="D50" s="34" t="n"/>
      <c r="E50" s="35" t="n"/>
      <c r="F50" s="36" t="n"/>
      <c r="G50" s="13">
        <f>IF(F50="","",IF(C50="",1,C50)*IF(E50="",1,E50)*F50)</f>
        <v/>
      </c>
      <c r="H50" s="37" t="n"/>
      <c r="I50" s="13">
        <f>IF(G50="","",G50*(IF(ISNUMBER(SEARCH("P",H50)),FRINGE_P,0)+IF(ISNUMBER(SEARCH("U",H50)),FRINGE_U,0))/100)</f>
        <v/>
      </c>
      <c r="J50" s="13">
        <f>IF(G50="","",G50+I50)</f>
        <v/>
      </c>
    </row>
    <row r="51">
      <c r="A51" s="34" t="n"/>
      <c r="B51" s="34" t="n"/>
      <c r="C51" s="35" t="n"/>
      <c r="D51" s="34" t="n"/>
      <c r="E51" s="35" t="n"/>
      <c r="F51" s="36" t="n"/>
      <c r="G51" s="13">
        <f>IF(F51="","",IF(C51="",1,C51)*IF(E51="",1,E51)*F51)</f>
        <v/>
      </c>
      <c r="H51" s="37" t="n"/>
      <c r="I51" s="13">
        <f>IF(G51="","",G51*(IF(ISNUMBER(SEARCH("P",H51)),FRINGE_P,0)+IF(ISNUMBER(SEARCH("U",H51)),FRINGE_U,0))/100)</f>
        <v/>
      </c>
      <c r="J51" s="13">
        <f>IF(G51="","",G51+I51)</f>
        <v/>
      </c>
    </row>
    <row r="52">
      <c r="B52" s="15" t="inlineStr">
        <is>
          <t>Total 1402 Day Players</t>
        </is>
      </c>
      <c r="G52" s="16">
        <f>SUM(G49:G51)</f>
        <v/>
      </c>
      <c r="I52" s="16">
        <f>SUM(I49:I51)</f>
        <v/>
      </c>
      <c r="J52" s="16">
        <f>SUM(J49:J51)</f>
        <v/>
      </c>
    </row>
    <row r="54">
      <c r="A54" s="33" t="inlineStr">
        <is>
          <t>1403</t>
        </is>
      </c>
      <c r="B54" s="33" t="inlineStr">
        <is>
          <t>Stunts</t>
        </is>
      </c>
    </row>
    <row r="55">
      <c r="A55" s="34" t="n"/>
      <c r="B55" s="34" t="n"/>
      <c r="C55" s="35" t="n"/>
      <c r="D55" s="34" t="n"/>
      <c r="E55" s="35" t="n"/>
      <c r="F55" s="36" t="n"/>
      <c r="G55" s="13">
        <f>IF(F55="","",IF(C55="",1,C55)*IF(E55="",1,E55)*F55)</f>
        <v/>
      </c>
      <c r="H55" s="37" t="n"/>
      <c r="I55" s="13">
        <f>IF(G55="","",G55*(IF(ISNUMBER(SEARCH("P",H55)),FRINGE_P,0)+IF(ISNUMBER(SEARCH("U",H55)),FRINGE_U,0))/100)</f>
        <v/>
      </c>
      <c r="J55" s="13">
        <f>IF(G55="","",G55+I55)</f>
        <v/>
      </c>
    </row>
    <row r="56">
      <c r="A56" s="34" t="n"/>
      <c r="B56" s="34" t="n"/>
      <c r="C56" s="35" t="n"/>
      <c r="D56" s="34" t="n"/>
      <c r="E56" s="35" t="n"/>
      <c r="F56" s="36" t="n"/>
      <c r="G56" s="13">
        <f>IF(F56="","",IF(C56="",1,C56)*IF(E56="",1,E56)*F56)</f>
        <v/>
      </c>
      <c r="H56" s="37" t="n"/>
      <c r="I56" s="13">
        <f>IF(G56="","",G56*(IF(ISNUMBER(SEARCH("P",H56)),FRINGE_P,0)+IF(ISNUMBER(SEARCH("U",H56)),FRINGE_U,0))/100)</f>
        <v/>
      </c>
      <c r="J56" s="13">
        <f>IF(G56="","",G56+I56)</f>
        <v/>
      </c>
    </row>
    <row r="57">
      <c r="A57" s="34" t="n"/>
      <c r="B57" s="34" t="n"/>
      <c r="C57" s="35" t="n"/>
      <c r="D57" s="34" t="n"/>
      <c r="E57" s="35" t="n"/>
      <c r="F57" s="36" t="n"/>
      <c r="G57" s="13">
        <f>IF(F57="","",IF(C57="",1,C57)*IF(E57="",1,E57)*F57)</f>
        <v/>
      </c>
      <c r="H57" s="37" t="n"/>
      <c r="I57" s="13">
        <f>IF(G57="","",G57*(IF(ISNUMBER(SEARCH("P",H57)),FRINGE_P,0)+IF(ISNUMBER(SEARCH("U",H57)),FRINGE_U,0))/100)</f>
        <v/>
      </c>
      <c r="J57" s="13">
        <f>IF(G57="","",G57+I57)</f>
        <v/>
      </c>
    </row>
    <row r="58">
      <c r="B58" s="15" t="inlineStr">
        <is>
          <t>Total 1403 Stunts</t>
        </is>
      </c>
      <c r="G58" s="16">
        <f>SUM(G55:G57)</f>
        <v/>
      </c>
      <c r="I58" s="16">
        <f>SUM(I55:I57)</f>
        <v/>
      </c>
      <c r="J58" s="16">
        <f>SUM(J55:J57)</f>
        <v/>
      </c>
    </row>
    <row r="59">
      <c r="B59" s="15" t="inlineStr">
        <is>
          <t>TOTAL 1400 CAST</t>
        </is>
      </c>
      <c r="I59" s="19">
        <f>I46+I52+I58</f>
        <v/>
      </c>
      <c r="J59" s="38">
        <f>J46+J52+J58</f>
        <v/>
      </c>
    </row>
    <row r="61">
      <c r="A61" s="31" t="inlineStr">
        <is>
          <t>2000</t>
        </is>
      </c>
      <c r="B61" s="31" t="inlineStr">
        <is>
          <t>PRODUCTION STAFF</t>
        </is>
      </c>
      <c r="C61" s="32" t="n"/>
      <c r="D61" s="32" t="n"/>
      <c r="E61" s="32" t="n"/>
      <c r="F61" s="32" t="n"/>
      <c r="G61" s="32" t="n"/>
      <c r="H61" s="32" t="n"/>
      <c r="I61" s="32" t="n"/>
      <c r="J61" s="32" t="n"/>
    </row>
    <row r="62">
      <c r="A62" s="33" t="inlineStr">
        <is>
          <t>2001</t>
        </is>
      </c>
      <c r="B62" s="33" t="inlineStr">
        <is>
          <t>Line Producer</t>
        </is>
      </c>
    </row>
    <row r="63">
      <c r="A63" s="34" t="n"/>
      <c r="B63" s="34" t="n"/>
      <c r="C63" s="35" t="n"/>
      <c r="D63" s="34" t="n"/>
      <c r="E63" s="35" t="n"/>
      <c r="F63" s="36" t="n"/>
      <c r="G63" s="13">
        <f>IF(F63="","",IF(C63="",1,C63)*IF(E63="",1,E63)*F63)</f>
        <v/>
      </c>
      <c r="H63" s="37" t="n"/>
      <c r="I63" s="13">
        <f>IF(G63="","",G63*(IF(ISNUMBER(SEARCH("P",H63)),FRINGE_P,0)+IF(ISNUMBER(SEARCH("U",H63)),FRINGE_U,0))/100)</f>
        <v/>
      </c>
      <c r="J63" s="13">
        <f>IF(G63="","",G63+I63)</f>
        <v/>
      </c>
    </row>
    <row r="64">
      <c r="A64" s="34" t="n"/>
      <c r="B64" s="34" t="n"/>
      <c r="C64" s="35" t="n"/>
      <c r="D64" s="34" t="n"/>
      <c r="E64" s="35" t="n"/>
      <c r="F64" s="36" t="n"/>
      <c r="G64" s="13">
        <f>IF(F64="","",IF(C64="",1,C64)*IF(E64="",1,E64)*F64)</f>
        <v/>
      </c>
      <c r="H64" s="37" t="n"/>
      <c r="I64" s="13">
        <f>IF(G64="","",G64*(IF(ISNUMBER(SEARCH("P",H64)),FRINGE_P,0)+IF(ISNUMBER(SEARCH("U",H64)),FRINGE_U,0))/100)</f>
        <v/>
      </c>
      <c r="J64" s="13">
        <f>IF(G64="","",G64+I64)</f>
        <v/>
      </c>
    </row>
    <row r="65">
      <c r="A65" s="34" t="n"/>
      <c r="B65" s="34" t="n"/>
      <c r="C65" s="35" t="n"/>
      <c r="D65" s="34" t="n"/>
      <c r="E65" s="35" t="n"/>
      <c r="F65" s="36" t="n"/>
      <c r="G65" s="13">
        <f>IF(F65="","",IF(C65="",1,C65)*IF(E65="",1,E65)*F65)</f>
        <v/>
      </c>
      <c r="H65" s="37" t="n"/>
      <c r="I65" s="13">
        <f>IF(G65="","",G65*(IF(ISNUMBER(SEARCH("P",H65)),FRINGE_P,0)+IF(ISNUMBER(SEARCH("U",H65)),FRINGE_U,0))/100)</f>
        <v/>
      </c>
      <c r="J65" s="13">
        <f>IF(G65="","",G65+I65)</f>
        <v/>
      </c>
    </row>
    <row r="66">
      <c r="B66" s="15" t="inlineStr">
        <is>
          <t>Total 2001 Line Producer</t>
        </is>
      </c>
      <c r="G66" s="16">
        <f>SUM(G63:G65)</f>
        <v/>
      </c>
      <c r="I66" s="16">
        <f>SUM(I63:I65)</f>
        <v/>
      </c>
      <c r="J66" s="16">
        <f>SUM(J63:J65)</f>
        <v/>
      </c>
    </row>
    <row r="68">
      <c r="A68" s="33" t="inlineStr">
        <is>
          <t>2002</t>
        </is>
      </c>
      <c r="B68" s="33" t="inlineStr">
        <is>
          <t>Assistant Directors</t>
        </is>
      </c>
    </row>
    <row r="69">
      <c r="A69" s="34" t="n"/>
      <c r="B69" s="34" t="inlineStr">
        <is>
          <t>1st AD</t>
        </is>
      </c>
      <c r="C69" s="35">
        <f>PREP_WEEKS+SHOOT_WEEKS</f>
        <v/>
      </c>
      <c r="D69" s="34" t="inlineStr">
        <is>
          <t>Weeks</t>
        </is>
      </c>
      <c r="E69" s="35" t="n"/>
      <c r="F69" s="36" t="n"/>
      <c r="G69" s="13">
        <f>IF(F69="","",IF(C69="",1,C69)*IF(E69="",1,E69)*F69)</f>
        <v/>
      </c>
      <c r="H69" s="37" t="inlineStr">
        <is>
          <t>P</t>
        </is>
      </c>
      <c r="I69" s="13">
        <f>IF(G69="","",G69*(IF(ISNUMBER(SEARCH("P",H69)),FRINGE_P,0)+IF(ISNUMBER(SEARCH("U",H69)),FRINGE_U,0))/100)</f>
        <v/>
      </c>
      <c r="J69" s="13">
        <f>IF(G69="","",G69+I69)</f>
        <v/>
      </c>
    </row>
    <row r="70">
      <c r="A70" s="34" t="n"/>
      <c r="B70" s="34" t="inlineStr">
        <is>
          <t>2nd AD</t>
        </is>
      </c>
      <c r="C70" s="35">
        <f>SHOOT_WEEKS+1</f>
        <v/>
      </c>
      <c r="D70" s="34" t="inlineStr">
        <is>
          <t>Weeks</t>
        </is>
      </c>
      <c r="E70" s="35" t="n"/>
      <c r="F70" s="36" t="n"/>
      <c r="G70" s="13">
        <f>IF(F70="","",IF(C70="",1,C70)*IF(E70="",1,E70)*F70)</f>
        <v/>
      </c>
      <c r="H70" s="37" t="inlineStr">
        <is>
          <t>P</t>
        </is>
      </c>
      <c r="I70" s="13">
        <f>IF(G70="","",G70*(IF(ISNUMBER(SEARCH("P",H70)),FRINGE_P,0)+IF(ISNUMBER(SEARCH("U",H70)),FRINGE_U,0))/100)</f>
        <v/>
      </c>
      <c r="J70" s="13">
        <f>IF(G70="","",G70+I70)</f>
        <v/>
      </c>
    </row>
    <row r="71">
      <c r="A71" s="34" t="n"/>
      <c r="B71" s="34" t="n"/>
      <c r="C71" s="35" t="n"/>
      <c r="D71" s="34" t="n"/>
      <c r="E71" s="35" t="n"/>
      <c r="F71" s="36" t="n"/>
      <c r="G71" s="13">
        <f>IF(F71="","",IF(C71="",1,C71)*IF(E71="",1,E71)*F71)</f>
        <v/>
      </c>
      <c r="H71" s="37" t="n"/>
      <c r="I71" s="13">
        <f>IF(G71="","",G71*(IF(ISNUMBER(SEARCH("P",H71)),FRINGE_P,0)+IF(ISNUMBER(SEARCH("U",H71)),FRINGE_U,0))/100)</f>
        <v/>
      </c>
      <c r="J71" s="13">
        <f>IF(G71="","",G71+I71)</f>
        <v/>
      </c>
    </row>
    <row r="72">
      <c r="B72" s="15" t="inlineStr">
        <is>
          <t>Total 2002 Assistant Directors</t>
        </is>
      </c>
      <c r="G72" s="16">
        <f>SUM(G69:G71)</f>
        <v/>
      </c>
      <c r="I72" s="16">
        <f>SUM(I69:I71)</f>
        <v/>
      </c>
      <c r="J72" s="16">
        <f>SUM(J69:J71)</f>
        <v/>
      </c>
    </row>
    <row r="74">
      <c r="A74" s="33" t="inlineStr">
        <is>
          <t>2003</t>
        </is>
      </c>
      <c r="B74" s="33" t="inlineStr">
        <is>
          <t>Production Office</t>
        </is>
      </c>
    </row>
    <row r="75">
      <c r="A75" s="34" t="n"/>
      <c r="B75" s="34" t="n"/>
      <c r="C75" s="35" t="n"/>
      <c r="D75" s="34" t="n"/>
      <c r="E75" s="35" t="n"/>
      <c r="F75" s="36" t="n"/>
      <c r="G75" s="13">
        <f>IF(F75="","",IF(C75="",1,C75)*IF(E75="",1,E75)*F75)</f>
        <v/>
      </c>
      <c r="H75" s="37" t="n"/>
      <c r="I75" s="13">
        <f>IF(G75="","",G75*(IF(ISNUMBER(SEARCH("P",H75)),FRINGE_P,0)+IF(ISNUMBER(SEARCH("U",H75)),FRINGE_U,0))/100)</f>
        <v/>
      </c>
      <c r="J75" s="13">
        <f>IF(G75="","",G75+I75)</f>
        <v/>
      </c>
    </row>
    <row r="76">
      <c r="A76" s="34" t="n"/>
      <c r="B76" s="34" t="n"/>
      <c r="C76" s="35" t="n"/>
      <c r="D76" s="34" t="n"/>
      <c r="E76" s="35" t="n"/>
      <c r="F76" s="36" t="n"/>
      <c r="G76" s="13">
        <f>IF(F76="","",IF(C76="",1,C76)*IF(E76="",1,E76)*F76)</f>
        <v/>
      </c>
      <c r="H76" s="37" t="n"/>
      <c r="I76" s="13">
        <f>IF(G76="","",G76*(IF(ISNUMBER(SEARCH("P",H76)),FRINGE_P,0)+IF(ISNUMBER(SEARCH("U",H76)),FRINGE_U,0))/100)</f>
        <v/>
      </c>
      <c r="J76" s="13">
        <f>IF(G76="","",G76+I76)</f>
        <v/>
      </c>
    </row>
    <row r="77">
      <c r="A77" s="34" t="n"/>
      <c r="B77" s="34" t="n"/>
      <c r="C77" s="35" t="n"/>
      <c r="D77" s="34" t="n"/>
      <c r="E77" s="35" t="n"/>
      <c r="F77" s="36" t="n"/>
      <c r="G77" s="13">
        <f>IF(F77="","",IF(C77="",1,C77)*IF(E77="",1,E77)*F77)</f>
        <v/>
      </c>
      <c r="H77" s="37" t="n"/>
      <c r="I77" s="13">
        <f>IF(G77="","",G77*(IF(ISNUMBER(SEARCH("P",H77)),FRINGE_P,0)+IF(ISNUMBER(SEARCH("U",H77)),FRINGE_U,0))/100)</f>
        <v/>
      </c>
      <c r="J77" s="13">
        <f>IF(G77="","",G77+I77)</f>
        <v/>
      </c>
    </row>
    <row r="78">
      <c r="B78" s="15" t="inlineStr">
        <is>
          <t>Total 2003 Production Office</t>
        </is>
      </c>
      <c r="G78" s="16">
        <f>SUM(G75:G77)</f>
        <v/>
      </c>
      <c r="I78" s="16">
        <f>SUM(I75:I77)</f>
        <v/>
      </c>
      <c r="J78" s="16">
        <f>SUM(J75:J77)</f>
        <v/>
      </c>
    </row>
    <row r="79">
      <c r="B79" s="15" t="inlineStr">
        <is>
          <t>TOTAL 2000 PRODUCTION STAFF</t>
        </is>
      </c>
      <c r="I79" s="19">
        <f>I66+I72+I78</f>
        <v/>
      </c>
      <c r="J79" s="38">
        <f>J66+J72+J78</f>
        <v/>
      </c>
    </row>
    <row r="81">
      <c r="A81" s="31" t="inlineStr">
        <is>
          <t>2100</t>
        </is>
      </c>
      <c r="B81" s="31" t="inlineStr">
        <is>
          <t>BACKGROUND</t>
        </is>
      </c>
      <c r="C81" s="32" t="n"/>
      <c r="D81" s="32" t="n"/>
      <c r="E81" s="32" t="n"/>
      <c r="F81" s="32" t="n"/>
      <c r="G81" s="32" t="n"/>
      <c r="H81" s="32" t="n"/>
      <c r="I81" s="32" t="n"/>
      <c r="J81" s="32" t="n"/>
    </row>
    <row r="82">
      <c r="A82" s="33" t="inlineStr">
        <is>
          <t>2101</t>
        </is>
      </c>
      <c r="B82" s="33" t="inlineStr">
        <is>
          <t>Background Performers</t>
        </is>
      </c>
    </row>
    <row r="83">
      <c r="A83" s="34" t="n"/>
      <c r="B83" s="34" t="n"/>
      <c r="C83" s="35" t="n"/>
      <c r="D83" s="34" t="n"/>
      <c r="E83" s="35" t="n"/>
      <c r="F83" s="36" t="n"/>
      <c r="G83" s="13">
        <f>IF(F83="","",IF(C83="",1,C83)*IF(E83="",1,E83)*F83)</f>
        <v/>
      </c>
      <c r="H83" s="37" t="n"/>
      <c r="I83" s="13">
        <f>IF(G83="","",G83*(IF(ISNUMBER(SEARCH("P",H83)),FRINGE_P,0)+IF(ISNUMBER(SEARCH("U",H83)),FRINGE_U,0))/100)</f>
        <v/>
      </c>
      <c r="J83" s="13">
        <f>IF(G83="","",G83+I83)</f>
        <v/>
      </c>
    </row>
    <row r="84">
      <c r="A84" s="34" t="n"/>
      <c r="B84" s="34" t="n"/>
      <c r="C84" s="35" t="n"/>
      <c r="D84" s="34" t="n"/>
      <c r="E84" s="35" t="n"/>
      <c r="F84" s="36" t="n"/>
      <c r="G84" s="13">
        <f>IF(F84="","",IF(C84="",1,C84)*IF(E84="",1,E84)*F84)</f>
        <v/>
      </c>
      <c r="H84" s="37" t="n"/>
      <c r="I84" s="13">
        <f>IF(G84="","",G84*(IF(ISNUMBER(SEARCH("P",H84)),FRINGE_P,0)+IF(ISNUMBER(SEARCH("U",H84)),FRINGE_U,0))/100)</f>
        <v/>
      </c>
      <c r="J84" s="13">
        <f>IF(G84="","",G84+I84)</f>
        <v/>
      </c>
    </row>
    <row r="85">
      <c r="A85" s="34" t="n"/>
      <c r="B85" s="34" t="n"/>
      <c r="C85" s="35" t="n"/>
      <c r="D85" s="34" t="n"/>
      <c r="E85" s="35" t="n"/>
      <c r="F85" s="36" t="n"/>
      <c r="G85" s="13">
        <f>IF(F85="","",IF(C85="",1,C85)*IF(E85="",1,E85)*F85)</f>
        <v/>
      </c>
      <c r="H85" s="37" t="n"/>
      <c r="I85" s="13">
        <f>IF(G85="","",G85*(IF(ISNUMBER(SEARCH("P",H85)),FRINGE_P,0)+IF(ISNUMBER(SEARCH("U",H85)),FRINGE_U,0))/100)</f>
        <v/>
      </c>
      <c r="J85" s="13">
        <f>IF(G85="","",G85+I85)</f>
        <v/>
      </c>
    </row>
    <row r="86">
      <c r="B86" s="15" t="inlineStr">
        <is>
          <t>Total 2101 Background Performers</t>
        </is>
      </c>
      <c r="G86" s="16">
        <f>SUM(G83:G85)</f>
        <v/>
      </c>
      <c r="I86" s="16">
        <f>SUM(I83:I85)</f>
        <v/>
      </c>
      <c r="J86" s="16">
        <f>SUM(J83:J85)</f>
        <v/>
      </c>
    </row>
    <row r="88">
      <c r="A88" s="33" t="inlineStr">
        <is>
          <t>2102</t>
        </is>
      </c>
      <c r="B88" s="33" t="inlineStr">
        <is>
          <t>Stand-ins</t>
        </is>
      </c>
    </row>
    <row r="89">
      <c r="A89" s="34" t="n"/>
      <c r="B89" s="34" t="n"/>
      <c r="C89" s="35" t="n"/>
      <c r="D89" s="34" t="n"/>
      <c r="E89" s="35" t="n"/>
      <c r="F89" s="36" t="n"/>
      <c r="G89" s="13">
        <f>IF(F89="","",IF(C89="",1,C89)*IF(E89="",1,E89)*F89)</f>
        <v/>
      </c>
      <c r="H89" s="37" t="n"/>
      <c r="I89" s="13">
        <f>IF(G89="","",G89*(IF(ISNUMBER(SEARCH("P",H89)),FRINGE_P,0)+IF(ISNUMBER(SEARCH("U",H89)),FRINGE_U,0))/100)</f>
        <v/>
      </c>
      <c r="J89" s="13">
        <f>IF(G89="","",G89+I89)</f>
        <v/>
      </c>
    </row>
    <row r="90">
      <c r="A90" s="34" t="n"/>
      <c r="B90" s="34" t="n"/>
      <c r="C90" s="35" t="n"/>
      <c r="D90" s="34" t="n"/>
      <c r="E90" s="35" t="n"/>
      <c r="F90" s="36" t="n"/>
      <c r="G90" s="13">
        <f>IF(F90="","",IF(C90="",1,C90)*IF(E90="",1,E90)*F90)</f>
        <v/>
      </c>
      <c r="H90" s="37" t="n"/>
      <c r="I90" s="13">
        <f>IF(G90="","",G90*(IF(ISNUMBER(SEARCH("P",H90)),FRINGE_P,0)+IF(ISNUMBER(SEARCH("U",H90)),FRINGE_U,0))/100)</f>
        <v/>
      </c>
      <c r="J90" s="13">
        <f>IF(G90="","",G90+I90)</f>
        <v/>
      </c>
    </row>
    <row r="91">
      <c r="A91" s="34" t="n"/>
      <c r="B91" s="34" t="n"/>
      <c r="C91" s="35" t="n"/>
      <c r="D91" s="34" t="n"/>
      <c r="E91" s="35" t="n"/>
      <c r="F91" s="36" t="n"/>
      <c r="G91" s="13">
        <f>IF(F91="","",IF(C91="",1,C91)*IF(E91="",1,E91)*F91)</f>
        <v/>
      </c>
      <c r="H91" s="37" t="n"/>
      <c r="I91" s="13">
        <f>IF(G91="","",G91*(IF(ISNUMBER(SEARCH("P",H91)),FRINGE_P,0)+IF(ISNUMBER(SEARCH("U",H91)),FRINGE_U,0))/100)</f>
        <v/>
      </c>
      <c r="J91" s="13">
        <f>IF(G91="","",G91+I91)</f>
        <v/>
      </c>
    </row>
    <row r="92">
      <c r="B92" s="15" t="inlineStr">
        <is>
          <t>Total 2102 Stand-ins</t>
        </is>
      </c>
      <c r="G92" s="16">
        <f>SUM(G89:G91)</f>
        <v/>
      </c>
      <c r="I92" s="16">
        <f>SUM(I89:I91)</f>
        <v/>
      </c>
      <c r="J92" s="16">
        <f>SUM(J89:J91)</f>
        <v/>
      </c>
    </row>
    <row r="93">
      <c r="B93" s="15" t="inlineStr">
        <is>
          <t>TOTAL 2100 BACKGROUND</t>
        </is>
      </c>
      <c r="I93" s="19">
        <f>I86+I92</f>
        <v/>
      </c>
      <c r="J93" s="38">
        <f>J86+J92</f>
        <v/>
      </c>
    </row>
    <row r="95">
      <c r="A95" s="31" t="inlineStr">
        <is>
          <t>2200</t>
        </is>
      </c>
      <c r="B95" s="31" t="inlineStr">
        <is>
          <t>ART DEPARTMENT</t>
        </is>
      </c>
      <c r="C95" s="32" t="n"/>
      <c r="D95" s="32" t="n"/>
      <c r="E95" s="32" t="n"/>
      <c r="F95" s="32" t="n"/>
      <c r="G95" s="32" t="n"/>
      <c r="H95" s="32" t="n"/>
      <c r="I95" s="32" t="n"/>
      <c r="J95" s="32" t="n"/>
    </row>
    <row r="96">
      <c r="A96" s="33" t="inlineStr">
        <is>
          <t>2201</t>
        </is>
      </c>
      <c r="B96" s="33" t="inlineStr">
        <is>
          <t>Production Designer</t>
        </is>
      </c>
    </row>
    <row r="97">
      <c r="A97" s="34" t="n"/>
      <c r="B97" s="34" t="n"/>
      <c r="C97" s="35" t="n"/>
      <c r="D97" s="34" t="n"/>
      <c r="E97" s="35" t="n"/>
      <c r="F97" s="36" t="n"/>
      <c r="G97" s="13">
        <f>IF(F97="","",IF(C97="",1,C97)*IF(E97="",1,E97)*F97)</f>
        <v/>
      </c>
      <c r="H97" s="37" t="n"/>
      <c r="I97" s="13">
        <f>IF(G97="","",G97*(IF(ISNUMBER(SEARCH("P",H97)),FRINGE_P,0)+IF(ISNUMBER(SEARCH("U",H97)),FRINGE_U,0))/100)</f>
        <v/>
      </c>
      <c r="J97" s="13">
        <f>IF(G97="","",G97+I97)</f>
        <v/>
      </c>
    </row>
    <row r="98">
      <c r="A98" s="34" t="n"/>
      <c r="B98" s="34" t="n"/>
      <c r="C98" s="35" t="n"/>
      <c r="D98" s="34" t="n"/>
      <c r="E98" s="35" t="n"/>
      <c r="F98" s="36" t="n"/>
      <c r="G98" s="13">
        <f>IF(F98="","",IF(C98="",1,C98)*IF(E98="",1,E98)*F98)</f>
        <v/>
      </c>
      <c r="H98" s="37" t="n"/>
      <c r="I98" s="13">
        <f>IF(G98="","",G98*(IF(ISNUMBER(SEARCH("P",H98)),FRINGE_P,0)+IF(ISNUMBER(SEARCH("U",H98)),FRINGE_U,0))/100)</f>
        <v/>
      </c>
      <c r="J98" s="13">
        <f>IF(G98="","",G98+I98)</f>
        <v/>
      </c>
    </row>
    <row r="99">
      <c r="A99" s="34" t="n"/>
      <c r="B99" s="34" t="n"/>
      <c r="C99" s="35" t="n"/>
      <c r="D99" s="34" t="n"/>
      <c r="E99" s="35" t="n"/>
      <c r="F99" s="36" t="n"/>
      <c r="G99" s="13">
        <f>IF(F99="","",IF(C99="",1,C99)*IF(E99="",1,E99)*F99)</f>
        <v/>
      </c>
      <c r="H99" s="37" t="n"/>
      <c r="I99" s="13">
        <f>IF(G99="","",G99*(IF(ISNUMBER(SEARCH("P",H99)),FRINGE_P,0)+IF(ISNUMBER(SEARCH("U",H99)),FRINGE_U,0))/100)</f>
        <v/>
      </c>
      <c r="J99" s="13">
        <f>IF(G99="","",G99+I99)</f>
        <v/>
      </c>
    </row>
    <row r="100">
      <c r="B100" s="15" t="inlineStr">
        <is>
          <t>Total 2201 Production Designer</t>
        </is>
      </c>
      <c r="G100" s="16">
        <f>SUM(G97:G99)</f>
        <v/>
      </c>
      <c r="I100" s="16">
        <f>SUM(I97:I99)</f>
        <v/>
      </c>
      <c r="J100" s="16">
        <f>SUM(J97:J99)</f>
        <v/>
      </c>
    </row>
    <row r="102">
      <c r="A102" s="33" t="inlineStr">
        <is>
          <t>2202</t>
        </is>
      </c>
      <c r="B102" s="33" t="inlineStr">
        <is>
          <t>Art Director</t>
        </is>
      </c>
    </row>
    <row r="103">
      <c r="A103" s="34" t="n"/>
      <c r="B103" s="34" t="n"/>
      <c r="C103" s="35" t="n"/>
      <c r="D103" s="34" t="n"/>
      <c r="E103" s="35" t="n"/>
      <c r="F103" s="36" t="n"/>
      <c r="G103" s="13">
        <f>IF(F103="","",IF(C103="",1,C103)*IF(E103="",1,E103)*F103)</f>
        <v/>
      </c>
      <c r="H103" s="37" t="n"/>
      <c r="I103" s="13">
        <f>IF(G103="","",G103*(IF(ISNUMBER(SEARCH("P",H103)),FRINGE_P,0)+IF(ISNUMBER(SEARCH("U",H103)),FRINGE_U,0))/100)</f>
        <v/>
      </c>
      <c r="J103" s="13">
        <f>IF(G103="","",G103+I103)</f>
        <v/>
      </c>
    </row>
    <row r="104">
      <c r="A104" s="34" t="n"/>
      <c r="B104" s="34" t="n"/>
      <c r="C104" s="35" t="n"/>
      <c r="D104" s="34" t="n"/>
      <c r="E104" s="35" t="n"/>
      <c r="F104" s="36" t="n"/>
      <c r="G104" s="13">
        <f>IF(F104="","",IF(C104="",1,C104)*IF(E104="",1,E104)*F104)</f>
        <v/>
      </c>
      <c r="H104" s="37" t="n"/>
      <c r="I104" s="13">
        <f>IF(G104="","",G104*(IF(ISNUMBER(SEARCH("P",H104)),FRINGE_P,0)+IF(ISNUMBER(SEARCH("U",H104)),FRINGE_U,0))/100)</f>
        <v/>
      </c>
      <c r="J104" s="13">
        <f>IF(G104="","",G104+I104)</f>
        <v/>
      </c>
    </row>
    <row r="105">
      <c r="A105" s="34" t="n"/>
      <c r="B105" s="34" t="n"/>
      <c r="C105" s="35" t="n"/>
      <c r="D105" s="34" t="n"/>
      <c r="E105" s="35" t="n"/>
      <c r="F105" s="36" t="n"/>
      <c r="G105" s="13">
        <f>IF(F105="","",IF(C105="",1,C105)*IF(E105="",1,E105)*F105)</f>
        <v/>
      </c>
      <c r="H105" s="37" t="n"/>
      <c r="I105" s="13">
        <f>IF(G105="","",G105*(IF(ISNUMBER(SEARCH("P",H105)),FRINGE_P,0)+IF(ISNUMBER(SEARCH("U",H105)),FRINGE_U,0))/100)</f>
        <v/>
      </c>
      <c r="J105" s="13">
        <f>IF(G105="","",G105+I105)</f>
        <v/>
      </c>
    </row>
    <row r="106">
      <c r="B106" s="15" t="inlineStr">
        <is>
          <t>Total 2202 Art Director</t>
        </is>
      </c>
      <c r="G106" s="16">
        <f>SUM(G103:G105)</f>
        <v/>
      </c>
      <c r="I106" s="16">
        <f>SUM(I103:I105)</f>
        <v/>
      </c>
      <c r="J106" s="16">
        <f>SUM(J103:J105)</f>
        <v/>
      </c>
    </row>
    <row r="107">
      <c r="B107" s="15" t="inlineStr">
        <is>
          <t>TOTAL 2200 ART DEPARTMENT</t>
        </is>
      </c>
      <c r="I107" s="19">
        <f>I100+I106</f>
        <v/>
      </c>
      <c r="J107" s="38">
        <f>J100+J106</f>
        <v/>
      </c>
    </row>
    <row r="109">
      <c r="A109" s="31" t="inlineStr">
        <is>
          <t>2300</t>
        </is>
      </c>
      <c r="B109" s="31" t="inlineStr">
        <is>
          <t>SET CONSTRUCTION</t>
        </is>
      </c>
      <c r="C109" s="32" t="n"/>
      <c r="D109" s="32" t="n"/>
      <c r="E109" s="32" t="n"/>
      <c r="F109" s="32" t="n"/>
      <c r="G109" s="32" t="n"/>
      <c r="H109" s="32" t="n"/>
      <c r="I109" s="32" t="n"/>
      <c r="J109" s="32" t="n"/>
    </row>
    <row r="110">
      <c r="A110" s="33" t="inlineStr">
        <is>
          <t>2301</t>
        </is>
      </c>
      <c r="B110" s="33" t="inlineStr">
        <is>
          <t>Labor</t>
        </is>
      </c>
    </row>
    <row r="111">
      <c r="A111" s="34" t="n"/>
      <c r="B111" s="34" t="n"/>
      <c r="C111" s="35" t="n"/>
      <c r="D111" s="34" t="n"/>
      <c r="E111" s="35" t="n"/>
      <c r="F111" s="36" t="n"/>
      <c r="G111" s="13">
        <f>IF(F111="","",IF(C111="",1,C111)*IF(E111="",1,E111)*F111)</f>
        <v/>
      </c>
      <c r="H111" s="37" t="n"/>
      <c r="I111" s="13">
        <f>IF(G111="","",G111*(IF(ISNUMBER(SEARCH("P",H111)),FRINGE_P,0)+IF(ISNUMBER(SEARCH("U",H111)),FRINGE_U,0))/100)</f>
        <v/>
      </c>
      <c r="J111" s="13">
        <f>IF(G111="","",G111+I111)</f>
        <v/>
      </c>
    </row>
    <row r="112">
      <c r="A112" s="34" t="n"/>
      <c r="B112" s="34" t="n"/>
      <c r="C112" s="35" t="n"/>
      <c r="D112" s="34" t="n"/>
      <c r="E112" s="35" t="n"/>
      <c r="F112" s="36" t="n"/>
      <c r="G112" s="13">
        <f>IF(F112="","",IF(C112="",1,C112)*IF(E112="",1,E112)*F112)</f>
        <v/>
      </c>
      <c r="H112" s="37" t="n"/>
      <c r="I112" s="13">
        <f>IF(G112="","",G112*(IF(ISNUMBER(SEARCH("P",H112)),FRINGE_P,0)+IF(ISNUMBER(SEARCH("U",H112)),FRINGE_U,0))/100)</f>
        <v/>
      </c>
      <c r="J112" s="13">
        <f>IF(G112="","",G112+I112)</f>
        <v/>
      </c>
    </row>
    <row r="113">
      <c r="A113" s="34" t="n"/>
      <c r="B113" s="34" t="n"/>
      <c r="C113" s="35" t="n"/>
      <c r="D113" s="34" t="n"/>
      <c r="E113" s="35" t="n"/>
      <c r="F113" s="36" t="n"/>
      <c r="G113" s="13">
        <f>IF(F113="","",IF(C113="",1,C113)*IF(E113="",1,E113)*F113)</f>
        <v/>
      </c>
      <c r="H113" s="37" t="n"/>
      <c r="I113" s="13">
        <f>IF(G113="","",G113*(IF(ISNUMBER(SEARCH("P",H113)),FRINGE_P,0)+IF(ISNUMBER(SEARCH("U",H113)),FRINGE_U,0))/100)</f>
        <v/>
      </c>
      <c r="J113" s="13">
        <f>IF(G113="","",G113+I113)</f>
        <v/>
      </c>
    </row>
    <row r="114">
      <c r="B114" s="15" t="inlineStr">
        <is>
          <t>Total 2301 Labor</t>
        </is>
      </c>
      <c r="G114" s="16">
        <f>SUM(G111:G113)</f>
        <v/>
      </c>
      <c r="I114" s="16">
        <f>SUM(I111:I113)</f>
        <v/>
      </c>
      <c r="J114" s="16">
        <f>SUM(J111:J113)</f>
        <v/>
      </c>
    </row>
    <row r="116">
      <c r="A116" s="33" t="inlineStr">
        <is>
          <t>2302</t>
        </is>
      </c>
      <c r="B116" s="33" t="inlineStr">
        <is>
          <t>Materials</t>
        </is>
      </c>
    </row>
    <row r="117">
      <c r="A117" s="34" t="n"/>
      <c r="B117" s="34" t="n"/>
      <c r="C117" s="35" t="n"/>
      <c r="D117" s="34" t="n"/>
      <c r="E117" s="35" t="n"/>
      <c r="F117" s="36" t="n"/>
      <c r="G117" s="13">
        <f>IF(F117="","",IF(C117="",1,C117)*IF(E117="",1,E117)*F117)</f>
        <v/>
      </c>
      <c r="H117" s="37" t="n"/>
      <c r="I117" s="13">
        <f>IF(G117="","",G117*(IF(ISNUMBER(SEARCH("P",H117)),FRINGE_P,0)+IF(ISNUMBER(SEARCH("U",H117)),FRINGE_U,0))/100)</f>
        <v/>
      </c>
      <c r="J117" s="13">
        <f>IF(G117="","",G117+I117)</f>
        <v/>
      </c>
    </row>
    <row r="118">
      <c r="A118" s="34" t="n"/>
      <c r="B118" s="34" t="n"/>
      <c r="C118" s="35" t="n"/>
      <c r="D118" s="34" t="n"/>
      <c r="E118" s="35" t="n"/>
      <c r="F118" s="36" t="n"/>
      <c r="G118" s="13">
        <f>IF(F118="","",IF(C118="",1,C118)*IF(E118="",1,E118)*F118)</f>
        <v/>
      </c>
      <c r="H118" s="37" t="n"/>
      <c r="I118" s="13">
        <f>IF(G118="","",G118*(IF(ISNUMBER(SEARCH("P",H118)),FRINGE_P,0)+IF(ISNUMBER(SEARCH("U",H118)),FRINGE_U,0))/100)</f>
        <v/>
      </c>
      <c r="J118" s="13">
        <f>IF(G118="","",G118+I118)</f>
        <v/>
      </c>
    </row>
    <row r="119">
      <c r="A119" s="34" t="n"/>
      <c r="B119" s="34" t="n"/>
      <c r="C119" s="35" t="n"/>
      <c r="D119" s="34" t="n"/>
      <c r="E119" s="35" t="n"/>
      <c r="F119" s="36" t="n"/>
      <c r="G119" s="13">
        <f>IF(F119="","",IF(C119="",1,C119)*IF(E119="",1,E119)*F119)</f>
        <v/>
      </c>
      <c r="H119" s="37" t="n"/>
      <c r="I119" s="13">
        <f>IF(G119="","",G119*(IF(ISNUMBER(SEARCH("P",H119)),FRINGE_P,0)+IF(ISNUMBER(SEARCH("U",H119)),FRINGE_U,0))/100)</f>
        <v/>
      </c>
      <c r="J119" s="13">
        <f>IF(G119="","",G119+I119)</f>
        <v/>
      </c>
    </row>
    <row r="120">
      <c r="B120" s="15" t="inlineStr">
        <is>
          <t>Total 2302 Materials</t>
        </is>
      </c>
      <c r="G120" s="16">
        <f>SUM(G117:G119)</f>
        <v/>
      </c>
      <c r="I120" s="16">
        <f>SUM(I117:I119)</f>
        <v/>
      </c>
      <c r="J120" s="16">
        <f>SUM(J117:J119)</f>
        <v/>
      </c>
    </row>
    <row r="121">
      <c r="B121" s="15" t="inlineStr">
        <is>
          <t>TOTAL 2300 SET CONSTRUCTION</t>
        </is>
      </c>
      <c r="I121" s="19">
        <f>I114+I120</f>
        <v/>
      </c>
      <c r="J121" s="38">
        <f>J114+J120</f>
        <v/>
      </c>
    </row>
    <row r="123">
      <c r="A123" s="31" t="inlineStr">
        <is>
          <t>2500</t>
        </is>
      </c>
      <c r="B123" s="31" t="inlineStr">
        <is>
          <t>SET OPERATIONS</t>
        </is>
      </c>
      <c r="C123" s="32" t="n"/>
      <c r="D123" s="32" t="n"/>
      <c r="E123" s="32" t="n"/>
      <c r="F123" s="32" t="n"/>
      <c r="G123" s="32" t="n"/>
      <c r="H123" s="32" t="n"/>
      <c r="I123" s="32" t="n"/>
      <c r="J123" s="32" t="n"/>
    </row>
    <row r="124">
      <c r="A124" s="33" t="inlineStr">
        <is>
          <t>2501</t>
        </is>
      </c>
      <c r="B124" s="33" t="inlineStr">
        <is>
          <t>Grips</t>
        </is>
      </c>
    </row>
    <row r="125">
      <c r="A125" s="34" t="n"/>
      <c r="B125" s="34" t="n"/>
      <c r="C125" s="35" t="n"/>
      <c r="D125" s="34" t="n"/>
      <c r="E125" s="35" t="n"/>
      <c r="F125" s="36" t="n"/>
      <c r="G125" s="13">
        <f>IF(F125="","",IF(C125="",1,C125)*IF(E125="",1,E125)*F125)</f>
        <v/>
      </c>
      <c r="H125" s="37" t="n"/>
      <c r="I125" s="13">
        <f>IF(G125="","",G125*(IF(ISNUMBER(SEARCH("P",H125)),FRINGE_P,0)+IF(ISNUMBER(SEARCH("U",H125)),FRINGE_U,0))/100)</f>
        <v/>
      </c>
      <c r="J125" s="13">
        <f>IF(G125="","",G125+I125)</f>
        <v/>
      </c>
    </row>
    <row r="126">
      <c r="A126" s="34" t="n"/>
      <c r="B126" s="34" t="n"/>
      <c r="C126" s="35" t="n"/>
      <c r="D126" s="34" t="n"/>
      <c r="E126" s="35" t="n"/>
      <c r="F126" s="36" t="n"/>
      <c r="G126" s="13">
        <f>IF(F126="","",IF(C126="",1,C126)*IF(E126="",1,E126)*F126)</f>
        <v/>
      </c>
      <c r="H126" s="37" t="n"/>
      <c r="I126" s="13">
        <f>IF(G126="","",G126*(IF(ISNUMBER(SEARCH("P",H126)),FRINGE_P,0)+IF(ISNUMBER(SEARCH("U",H126)),FRINGE_U,0))/100)</f>
        <v/>
      </c>
      <c r="J126" s="13">
        <f>IF(G126="","",G126+I126)</f>
        <v/>
      </c>
    </row>
    <row r="127">
      <c r="A127" s="34" t="n"/>
      <c r="B127" s="34" t="n"/>
      <c r="C127" s="35" t="n"/>
      <c r="D127" s="34" t="n"/>
      <c r="E127" s="35" t="n"/>
      <c r="F127" s="36" t="n"/>
      <c r="G127" s="13">
        <f>IF(F127="","",IF(C127="",1,C127)*IF(E127="",1,E127)*F127)</f>
        <v/>
      </c>
      <c r="H127" s="37" t="n"/>
      <c r="I127" s="13">
        <f>IF(G127="","",G127*(IF(ISNUMBER(SEARCH("P",H127)),FRINGE_P,0)+IF(ISNUMBER(SEARCH("U",H127)),FRINGE_U,0))/100)</f>
        <v/>
      </c>
      <c r="J127" s="13">
        <f>IF(G127="","",G127+I127)</f>
        <v/>
      </c>
    </row>
    <row r="128">
      <c r="B128" s="15" t="inlineStr">
        <is>
          <t>Total 2501 Grips</t>
        </is>
      </c>
      <c r="G128" s="16">
        <f>SUM(G125:G127)</f>
        <v/>
      </c>
      <c r="I128" s="16">
        <f>SUM(I125:I127)</f>
        <v/>
      </c>
      <c r="J128" s="16">
        <f>SUM(J125:J127)</f>
        <v/>
      </c>
    </row>
    <row r="130">
      <c r="A130" s="33" t="inlineStr">
        <is>
          <t>2502</t>
        </is>
      </c>
      <c r="B130" s="33" t="inlineStr">
        <is>
          <t>Craft Service</t>
        </is>
      </c>
    </row>
    <row r="131">
      <c r="A131" s="34" t="n"/>
      <c r="B131" s="34" t="n"/>
      <c r="C131" s="35" t="n"/>
      <c r="D131" s="34" t="n"/>
      <c r="E131" s="35" t="n"/>
      <c r="F131" s="36" t="n"/>
      <c r="G131" s="13">
        <f>IF(F131="","",IF(C131="",1,C131)*IF(E131="",1,E131)*F131)</f>
        <v/>
      </c>
      <c r="H131" s="37" t="n"/>
      <c r="I131" s="13">
        <f>IF(G131="","",G131*(IF(ISNUMBER(SEARCH("P",H131)),FRINGE_P,0)+IF(ISNUMBER(SEARCH("U",H131)),FRINGE_U,0))/100)</f>
        <v/>
      </c>
      <c r="J131" s="13">
        <f>IF(G131="","",G131+I131)</f>
        <v/>
      </c>
    </row>
    <row r="132">
      <c r="A132" s="34" t="n"/>
      <c r="B132" s="34" t="n"/>
      <c r="C132" s="35" t="n"/>
      <c r="D132" s="34" t="n"/>
      <c r="E132" s="35" t="n"/>
      <c r="F132" s="36" t="n"/>
      <c r="G132" s="13">
        <f>IF(F132="","",IF(C132="",1,C132)*IF(E132="",1,E132)*F132)</f>
        <v/>
      </c>
      <c r="H132" s="37" t="n"/>
      <c r="I132" s="13">
        <f>IF(G132="","",G132*(IF(ISNUMBER(SEARCH("P",H132)),FRINGE_P,0)+IF(ISNUMBER(SEARCH("U",H132)),FRINGE_U,0))/100)</f>
        <v/>
      </c>
      <c r="J132" s="13">
        <f>IF(G132="","",G132+I132)</f>
        <v/>
      </c>
    </row>
    <row r="133">
      <c r="A133" s="34" t="n"/>
      <c r="B133" s="34" t="n"/>
      <c r="C133" s="35" t="n"/>
      <c r="D133" s="34" t="n"/>
      <c r="E133" s="35" t="n"/>
      <c r="F133" s="36" t="n"/>
      <c r="G133" s="13">
        <f>IF(F133="","",IF(C133="",1,C133)*IF(E133="",1,E133)*F133)</f>
        <v/>
      </c>
      <c r="H133" s="37" t="n"/>
      <c r="I133" s="13">
        <f>IF(G133="","",G133*(IF(ISNUMBER(SEARCH("P",H133)),FRINGE_P,0)+IF(ISNUMBER(SEARCH("U",H133)),FRINGE_U,0))/100)</f>
        <v/>
      </c>
      <c r="J133" s="13">
        <f>IF(G133="","",G133+I133)</f>
        <v/>
      </c>
    </row>
    <row r="134">
      <c r="B134" s="15" t="inlineStr">
        <is>
          <t>Total 2502 Craft Service</t>
        </is>
      </c>
      <c r="G134" s="16">
        <f>SUM(G131:G133)</f>
        <v/>
      </c>
      <c r="I134" s="16">
        <f>SUM(I131:I133)</f>
        <v/>
      </c>
      <c r="J134" s="16">
        <f>SUM(J131:J133)</f>
        <v/>
      </c>
    </row>
    <row r="135">
      <c r="B135" s="15" t="inlineStr">
        <is>
          <t>TOTAL 2500 SET OPERATIONS</t>
        </is>
      </c>
      <c r="I135" s="19">
        <f>I128+I134</f>
        <v/>
      </c>
      <c r="J135" s="38">
        <f>J128+J134</f>
        <v/>
      </c>
    </row>
    <row r="137">
      <c r="A137" s="31" t="inlineStr">
        <is>
          <t>2600</t>
        </is>
      </c>
      <c r="B137" s="31" t="inlineStr">
        <is>
          <t>SPECIAL EFFECTS</t>
        </is>
      </c>
      <c r="C137" s="32" t="n"/>
      <c r="D137" s="32" t="n"/>
      <c r="E137" s="32" t="n"/>
      <c r="F137" s="32" t="n"/>
      <c r="G137" s="32" t="n"/>
      <c r="H137" s="32" t="n"/>
      <c r="I137" s="32" t="n"/>
      <c r="J137" s="32" t="n"/>
    </row>
    <row r="138">
      <c r="A138" s="33" t="inlineStr">
        <is>
          <t>2601</t>
        </is>
      </c>
      <c r="B138" s="33" t="inlineStr">
        <is>
          <t>SFX Crew</t>
        </is>
      </c>
    </row>
    <row r="139">
      <c r="A139" s="34" t="n"/>
      <c r="B139" s="34" t="n"/>
      <c r="C139" s="35" t="n"/>
      <c r="D139" s="34" t="n"/>
      <c r="E139" s="35" t="n"/>
      <c r="F139" s="36" t="n"/>
      <c r="G139" s="13">
        <f>IF(F139="","",IF(C139="",1,C139)*IF(E139="",1,E139)*F139)</f>
        <v/>
      </c>
      <c r="H139" s="37" t="n"/>
      <c r="I139" s="13">
        <f>IF(G139="","",G139*(IF(ISNUMBER(SEARCH("P",H139)),FRINGE_P,0)+IF(ISNUMBER(SEARCH("U",H139)),FRINGE_U,0))/100)</f>
        <v/>
      </c>
      <c r="J139" s="13">
        <f>IF(G139="","",G139+I139)</f>
        <v/>
      </c>
    </row>
    <row r="140">
      <c r="A140" s="34" t="n"/>
      <c r="B140" s="34" t="n"/>
      <c r="C140" s="35" t="n"/>
      <c r="D140" s="34" t="n"/>
      <c r="E140" s="35" t="n"/>
      <c r="F140" s="36" t="n"/>
      <c r="G140" s="13">
        <f>IF(F140="","",IF(C140="",1,C140)*IF(E140="",1,E140)*F140)</f>
        <v/>
      </c>
      <c r="H140" s="37" t="n"/>
      <c r="I140" s="13">
        <f>IF(G140="","",G140*(IF(ISNUMBER(SEARCH("P",H140)),FRINGE_P,0)+IF(ISNUMBER(SEARCH("U",H140)),FRINGE_U,0))/100)</f>
        <v/>
      </c>
      <c r="J140" s="13">
        <f>IF(G140="","",G140+I140)</f>
        <v/>
      </c>
    </row>
    <row r="141">
      <c r="A141" s="34" t="n"/>
      <c r="B141" s="34" t="n"/>
      <c r="C141" s="35" t="n"/>
      <c r="D141" s="34" t="n"/>
      <c r="E141" s="35" t="n"/>
      <c r="F141" s="36" t="n"/>
      <c r="G141" s="13">
        <f>IF(F141="","",IF(C141="",1,C141)*IF(E141="",1,E141)*F141)</f>
        <v/>
      </c>
      <c r="H141" s="37" t="n"/>
      <c r="I141" s="13">
        <f>IF(G141="","",G141*(IF(ISNUMBER(SEARCH("P",H141)),FRINGE_P,0)+IF(ISNUMBER(SEARCH("U",H141)),FRINGE_U,0))/100)</f>
        <v/>
      </c>
      <c r="J141" s="13">
        <f>IF(G141="","",G141+I141)</f>
        <v/>
      </c>
    </row>
    <row r="142">
      <c r="B142" s="15" t="inlineStr">
        <is>
          <t>Total 2601 SFX Crew</t>
        </is>
      </c>
      <c r="G142" s="16">
        <f>SUM(G139:G141)</f>
        <v/>
      </c>
      <c r="I142" s="16">
        <f>SUM(I139:I141)</f>
        <v/>
      </c>
      <c r="J142" s="16">
        <f>SUM(J139:J141)</f>
        <v/>
      </c>
    </row>
    <row r="144">
      <c r="A144" s="33" t="inlineStr">
        <is>
          <t>2602</t>
        </is>
      </c>
      <c r="B144" s="33" t="inlineStr">
        <is>
          <t>SFX Materials</t>
        </is>
      </c>
    </row>
    <row r="145">
      <c r="A145" s="34" t="n"/>
      <c r="B145" s="34" t="n"/>
      <c r="C145" s="35" t="n"/>
      <c r="D145" s="34" t="n"/>
      <c r="E145" s="35" t="n"/>
      <c r="F145" s="36" t="n"/>
      <c r="G145" s="13">
        <f>IF(F145="","",IF(C145="",1,C145)*IF(E145="",1,E145)*F145)</f>
        <v/>
      </c>
      <c r="H145" s="37" t="n"/>
      <c r="I145" s="13">
        <f>IF(G145="","",G145*(IF(ISNUMBER(SEARCH("P",H145)),FRINGE_P,0)+IF(ISNUMBER(SEARCH("U",H145)),FRINGE_U,0))/100)</f>
        <v/>
      </c>
      <c r="J145" s="13">
        <f>IF(G145="","",G145+I145)</f>
        <v/>
      </c>
    </row>
    <row r="146">
      <c r="A146" s="34" t="n"/>
      <c r="B146" s="34" t="n"/>
      <c r="C146" s="35" t="n"/>
      <c r="D146" s="34" t="n"/>
      <c r="E146" s="35" t="n"/>
      <c r="F146" s="36" t="n"/>
      <c r="G146" s="13">
        <f>IF(F146="","",IF(C146="",1,C146)*IF(E146="",1,E146)*F146)</f>
        <v/>
      </c>
      <c r="H146" s="37" t="n"/>
      <c r="I146" s="13">
        <f>IF(G146="","",G146*(IF(ISNUMBER(SEARCH("P",H146)),FRINGE_P,0)+IF(ISNUMBER(SEARCH("U",H146)),FRINGE_U,0))/100)</f>
        <v/>
      </c>
      <c r="J146" s="13">
        <f>IF(G146="","",G146+I146)</f>
        <v/>
      </c>
    </row>
    <row r="147">
      <c r="A147" s="34" t="n"/>
      <c r="B147" s="34" t="n"/>
      <c r="C147" s="35" t="n"/>
      <c r="D147" s="34" t="n"/>
      <c r="E147" s="35" t="n"/>
      <c r="F147" s="36" t="n"/>
      <c r="G147" s="13">
        <f>IF(F147="","",IF(C147="",1,C147)*IF(E147="",1,E147)*F147)</f>
        <v/>
      </c>
      <c r="H147" s="37" t="n"/>
      <c r="I147" s="13">
        <f>IF(G147="","",G147*(IF(ISNUMBER(SEARCH("P",H147)),FRINGE_P,0)+IF(ISNUMBER(SEARCH("U",H147)),FRINGE_U,0))/100)</f>
        <v/>
      </c>
      <c r="J147" s="13">
        <f>IF(G147="","",G147+I147)</f>
        <v/>
      </c>
    </row>
    <row r="148">
      <c r="B148" s="15" t="inlineStr">
        <is>
          <t>Total 2602 SFX Materials</t>
        </is>
      </c>
      <c r="G148" s="16">
        <f>SUM(G145:G147)</f>
        <v/>
      </c>
      <c r="I148" s="16">
        <f>SUM(I145:I147)</f>
        <v/>
      </c>
      <c r="J148" s="16">
        <f>SUM(J145:J147)</f>
        <v/>
      </c>
    </row>
    <row r="149">
      <c r="B149" s="15" t="inlineStr">
        <is>
          <t>TOTAL 2600 SPECIAL EFFECTS</t>
        </is>
      </c>
      <c r="I149" s="19">
        <f>I142+I148</f>
        <v/>
      </c>
      <c r="J149" s="38">
        <f>J142+J148</f>
        <v/>
      </c>
    </row>
    <row r="151">
      <c r="A151" s="31" t="inlineStr">
        <is>
          <t>2700</t>
        </is>
      </c>
      <c r="B151" s="31" t="inlineStr">
        <is>
          <t>SET DRESSING</t>
        </is>
      </c>
      <c r="C151" s="32" t="n"/>
      <c r="D151" s="32" t="n"/>
      <c r="E151" s="32" t="n"/>
      <c r="F151" s="32" t="n"/>
      <c r="G151" s="32" t="n"/>
      <c r="H151" s="32" t="n"/>
      <c r="I151" s="32" t="n"/>
      <c r="J151" s="32" t="n"/>
    </row>
    <row r="152">
      <c r="A152" s="33" t="inlineStr">
        <is>
          <t>2701</t>
        </is>
      </c>
      <c r="B152" s="33" t="inlineStr">
        <is>
          <t>Set Decorator</t>
        </is>
      </c>
    </row>
    <row r="153">
      <c r="A153" s="34" t="n"/>
      <c r="B153" s="34" t="n"/>
      <c r="C153" s="35" t="n"/>
      <c r="D153" s="34" t="n"/>
      <c r="E153" s="35" t="n"/>
      <c r="F153" s="36" t="n"/>
      <c r="G153" s="13">
        <f>IF(F153="","",IF(C153="",1,C153)*IF(E153="",1,E153)*F153)</f>
        <v/>
      </c>
      <c r="H153" s="37" t="n"/>
      <c r="I153" s="13">
        <f>IF(G153="","",G153*(IF(ISNUMBER(SEARCH("P",H153)),FRINGE_P,0)+IF(ISNUMBER(SEARCH("U",H153)),FRINGE_U,0))/100)</f>
        <v/>
      </c>
      <c r="J153" s="13">
        <f>IF(G153="","",G153+I153)</f>
        <v/>
      </c>
    </row>
    <row r="154">
      <c r="A154" s="34" t="n"/>
      <c r="B154" s="34" t="n"/>
      <c r="C154" s="35" t="n"/>
      <c r="D154" s="34" t="n"/>
      <c r="E154" s="35" t="n"/>
      <c r="F154" s="36" t="n"/>
      <c r="G154" s="13">
        <f>IF(F154="","",IF(C154="",1,C154)*IF(E154="",1,E154)*F154)</f>
        <v/>
      </c>
      <c r="H154" s="37" t="n"/>
      <c r="I154" s="13">
        <f>IF(G154="","",G154*(IF(ISNUMBER(SEARCH("P",H154)),FRINGE_P,0)+IF(ISNUMBER(SEARCH("U",H154)),FRINGE_U,0))/100)</f>
        <v/>
      </c>
      <c r="J154" s="13">
        <f>IF(G154="","",G154+I154)</f>
        <v/>
      </c>
    </row>
    <row r="155">
      <c r="A155" s="34" t="n"/>
      <c r="B155" s="34" t="n"/>
      <c r="C155" s="35" t="n"/>
      <c r="D155" s="34" t="n"/>
      <c r="E155" s="35" t="n"/>
      <c r="F155" s="36" t="n"/>
      <c r="G155" s="13">
        <f>IF(F155="","",IF(C155="",1,C155)*IF(E155="",1,E155)*F155)</f>
        <v/>
      </c>
      <c r="H155" s="37" t="n"/>
      <c r="I155" s="13">
        <f>IF(G155="","",G155*(IF(ISNUMBER(SEARCH("P",H155)),FRINGE_P,0)+IF(ISNUMBER(SEARCH("U",H155)),FRINGE_U,0))/100)</f>
        <v/>
      </c>
      <c r="J155" s="13">
        <f>IF(G155="","",G155+I155)</f>
        <v/>
      </c>
    </row>
    <row r="156">
      <c r="B156" s="15" t="inlineStr">
        <is>
          <t>Total 2701 Set Decorator</t>
        </is>
      </c>
      <c r="G156" s="16">
        <f>SUM(G153:G155)</f>
        <v/>
      </c>
      <c r="I156" s="16">
        <f>SUM(I153:I155)</f>
        <v/>
      </c>
      <c r="J156" s="16">
        <f>SUM(J153:J155)</f>
        <v/>
      </c>
    </row>
    <row r="158">
      <c r="A158" s="33" t="inlineStr">
        <is>
          <t>2702</t>
        </is>
      </c>
      <c r="B158" s="33" t="inlineStr">
        <is>
          <t>Purchases &amp; Rentals</t>
        </is>
      </c>
    </row>
    <row r="159">
      <c r="A159" s="34" t="n"/>
      <c r="B159" s="34" t="n"/>
      <c r="C159" s="35" t="n"/>
      <c r="D159" s="34" t="n"/>
      <c r="E159" s="35" t="n"/>
      <c r="F159" s="36" t="n"/>
      <c r="G159" s="13">
        <f>IF(F159="","",IF(C159="",1,C159)*IF(E159="",1,E159)*F159)</f>
        <v/>
      </c>
      <c r="H159" s="37" t="n"/>
      <c r="I159" s="13">
        <f>IF(G159="","",G159*(IF(ISNUMBER(SEARCH("P",H159)),FRINGE_P,0)+IF(ISNUMBER(SEARCH("U",H159)),FRINGE_U,0))/100)</f>
        <v/>
      </c>
      <c r="J159" s="13">
        <f>IF(G159="","",G159+I159)</f>
        <v/>
      </c>
    </row>
    <row r="160">
      <c r="A160" s="34" t="n"/>
      <c r="B160" s="34" t="n"/>
      <c r="C160" s="35" t="n"/>
      <c r="D160" s="34" t="n"/>
      <c r="E160" s="35" t="n"/>
      <c r="F160" s="36" t="n"/>
      <c r="G160" s="13">
        <f>IF(F160="","",IF(C160="",1,C160)*IF(E160="",1,E160)*F160)</f>
        <v/>
      </c>
      <c r="H160" s="37" t="n"/>
      <c r="I160" s="13">
        <f>IF(G160="","",G160*(IF(ISNUMBER(SEARCH("P",H160)),FRINGE_P,0)+IF(ISNUMBER(SEARCH("U",H160)),FRINGE_U,0))/100)</f>
        <v/>
      </c>
      <c r="J160" s="13">
        <f>IF(G160="","",G160+I160)</f>
        <v/>
      </c>
    </row>
    <row r="161">
      <c r="A161" s="34" t="n"/>
      <c r="B161" s="34" t="n"/>
      <c r="C161" s="35" t="n"/>
      <c r="D161" s="34" t="n"/>
      <c r="E161" s="35" t="n"/>
      <c r="F161" s="36" t="n"/>
      <c r="G161" s="13">
        <f>IF(F161="","",IF(C161="",1,C161)*IF(E161="",1,E161)*F161)</f>
        <v/>
      </c>
      <c r="H161" s="37" t="n"/>
      <c r="I161" s="13">
        <f>IF(G161="","",G161*(IF(ISNUMBER(SEARCH("P",H161)),FRINGE_P,0)+IF(ISNUMBER(SEARCH("U",H161)),FRINGE_U,0))/100)</f>
        <v/>
      </c>
      <c r="J161" s="13">
        <f>IF(G161="","",G161+I161)</f>
        <v/>
      </c>
    </row>
    <row r="162">
      <c r="B162" s="15" t="inlineStr">
        <is>
          <t>Total 2702 Purchases &amp; Rentals</t>
        </is>
      </c>
      <c r="G162" s="16">
        <f>SUM(G159:G161)</f>
        <v/>
      </c>
      <c r="I162" s="16">
        <f>SUM(I159:I161)</f>
        <v/>
      </c>
      <c r="J162" s="16">
        <f>SUM(J159:J161)</f>
        <v/>
      </c>
    </row>
    <row r="163">
      <c r="B163" s="15" t="inlineStr">
        <is>
          <t>TOTAL 2700 SET DRESSING</t>
        </is>
      </c>
      <c r="I163" s="19">
        <f>I156+I162</f>
        <v/>
      </c>
      <c r="J163" s="38">
        <f>J156+J162</f>
        <v/>
      </c>
    </row>
    <row r="165">
      <c r="A165" s="31" t="inlineStr">
        <is>
          <t>2800</t>
        </is>
      </c>
      <c r="B165" s="31" t="inlineStr">
        <is>
          <t>PROPERTY</t>
        </is>
      </c>
      <c r="C165" s="32" t="n"/>
      <c r="D165" s="32" t="n"/>
      <c r="E165" s="32" t="n"/>
      <c r="F165" s="32" t="n"/>
      <c r="G165" s="32" t="n"/>
      <c r="H165" s="32" t="n"/>
      <c r="I165" s="32" t="n"/>
      <c r="J165" s="32" t="n"/>
    </row>
    <row r="166">
      <c r="A166" s="33" t="inlineStr">
        <is>
          <t>2801</t>
        </is>
      </c>
      <c r="B166" s="33" t="inlineStr">
        <is>
          <t>Prop Master</t>
        </is>
      </c>
    </row>
    <row r="167">
      <c r="A167" s="34" t="n"/>
      <c r="B167" s="34" t="n"/>
      <c r="C167" s="35" t="n"/>
      <c r="D167" s="34" t="n"/>
      <c r="E167" s="35" t="n"/>
      <c r="F167" s="36" t="n"/>
      <c r="G167" s="13">
        <f>IF(F167="","",IF(C167="",1,C167)*IF(E167="",1,E167)*F167)</f>
        <v/>
      </c>
      <c r="H167" s="37" t="n"/>
      <c r="I167" s="13">
        <f>IF(G167="","",G167*(IF(ISNUMBER(SEARCH("P",H167)),FRINGE_P,0)+IF(ISNUMBER(SEARCH("U",H167)),FRINGE_U,0))/100)</f>
        <v/>
      </c>
      <c r="J167" s="13">
        <f>IF(G167="","",G167+I167)</f>
        <v/>
      </c>
    </row>
    <row r="168">
      <c r="A168" s="34" t="n"/>
      <c r="B168" s="34" t="n"/>
      <c r="C168" s="35" t="n"/>
      <c r="D168" s="34" t="n"/>
      <c r="E168" s="35" t="n"/>
      <c r="F168" s="36" t="n"/>
      <c r="G168" s="13">
        <f>IF(F168="","",IF(C168="",1,C168)*IF(E168="",1,E168)*F168)</f>
        <v/>
      </c>
      <c r="H168" s="37" t="n"/>
      <c r="I168" s="13">
        <f>IF(G168="","",G168*(IF(ISNUMBER(SEARCH("P",H168)),FRINGE_P,0)+IF(ISNUMBER(SEARCH("U",H168)),FRINGE_U,0))/100)</f>
        <v/>
      </c>
      <c r="J168" s="13">
        <f>IF(G168="","",G168+I168)</f>
        <v/>
      </c>
    </row>
    <row r="169">
      <c r="A169" s="34" t="n"/>
      <c r="B169" s="34" t="n"/>
      <c r="C169" s="35" t="n"/>
      <c r="D169" s="34" t="n"/>
      <c r="E169" s="35" t="n"/>
      <c r="F169" s="36" t="n"/>
      <c r="G169" s="13">
        <f>IF(F169="","",IF(C169="",1,C169)*IF(E169="",1,E169)*F169)</f>
        <v/>
      </c>
      <c r="H169" s="37" t="n"/>
      <c r="I169" s="13">
        <f>IF(G169="","",G169*(IF(ISNUMBER(SEARCH("P",H169)),FRINGE_P,0)+IF(ISNUMBER(SEARCH("U",H169)),FRINGE_U,0))/100)</f>
        <v/>
      </c>
      <c r="J169" s="13">
        <f>IF(G169="","",G169+I169)</f>
        <v/>
      </c>
    </row>
    <row r="170">
      <c r="B170" s="15" t="inlineStr">
        <is>
          <t>Total 2801 Prop Master</t>
        </is>
      </c>
      <c r="G170" s="16">
        <f>SUM(G167:G169)</f>
        <v/>
      </c>
      <c r="I170" s="16">
        <f>SUM(I167:I169)</f>
        <v/>
      </c>
      <c r="J170" s="16">
        <f>SUM(J167:J169)</f>
        <v/>
      </c>
    </row>
    <row r="172">
      <c r="A172" s="33" t="inlineStr">
        <is>
          <t>2802</t>
        </is>
      </c>
      <c r="B172" s="33" t="inlineStr">
        <is>
          <t>Purchases &amp; Rentals</t>
        </is>
      </c>
    </row>
    <row r="173">
      <c r="A173" s="34" t="n"/>
      <c r="B173" s="34" t="n"/>
      <c r="C173" s="35" t="n"/>
      <c r="D173" s="34" t="n"/>
      <c r="E173" s="35" t="n"/>
      <c r="F173" s="36" t="n"/>
      <c r="G173" s="13">
        <f>IF(F173="","",IF(C173="",1,C173)*IF(E173="",1,E173)*F173)</f>
        <v/>
      </c>
      <c r="H173" s="37" t="n"/>
      <c r="I173" s="13">
        <f>IF(G173="","",G173*(IF(ISNUMBER(SEARCH("P",H173)),FRINGE_P,0)+IF(ISNUMBER(SEARCH("U",H173)),FRINGE_U,0))/100)</f>
        <v/>
      </c>
      <c r="J173" s="13">
        <f>IF(G173="","",G173+I173)</f>
        <v/>
      </c>
    </row>
    <row r="174">
      <c r="A174" s="34" t="n"/>
      <c r="B174" s="34" t="n"/>
      <c r="C174" s="35" t="n"/>
      <c r="D174" s="34" t="n"/>
      <c r="E174" s="35" t="n"/>
      <c r="F174" s="36" t="n"/>
      <c r="G174" s="13">
        <f>IF(F174="","",IF(C174="",1,C174)*IF(E174="",1,E174)*F174)</f>
        <v/>
      </c>
      <c r="H174" s="37" t="n"/>
      <c r="I174" s="13">
        <f>IF(G174="","",G174*(IF(ISNUMBER(SEARCH("P",H174)),FRINGE_P,0)+IF(ISNUMBER(SEARCH("U",H174)),FRINGE_U,0))/100)</f>
        <v/>
      </c>
      <c r="J174" s="13">
        <f>IF(G174="","",G174+I174)</f>
        <v/>
      </c>
    </row>
    <row r="175">
      <c r="A175" s="34" t="n"/>
      <c r="B175" s="34" t="n"/>
      <c r="C175" s="35" t="n"/>
      <c r="D175" s="34" t="n"/>
      <c r="E175" s="35" t="n"/>
      <c r="F175" s="36" t="n"/>
      <c r="G175" s="13">
        <f>IF(F175="","",IF(C175="",1,C175)*IF(E175="",1,E175)*F175)</f>
        <v/>
      </c>
      <c r="H175" s="37" t="n"/>
      <c r="I175" s="13">
        <f>IF(G175="","",G175*(IF(ISNUMBER(SEARCH("P",H175)),FRINGE_P,0)+IF(ISNUMBER(SEARCH("U",H175)),FRINGE_U,0))/100)</f>
        <v/>
      </c>
      <c r="J175" s="13">
        <f>IF(G175="","",G175+I175)</f>
        <v/>
      </c>
    </row>
    <row r="176">
      <c r="B176" s="15" t="inlineStr">
        <is>
          <t>Total 2802 Purchases &amp; Rentals</t>
        </is>
      </c>
      <c r="G176" s="16">
        <f>SUM(G173:G175)</f>
        <v/>
      </c>
      <c r="I176" s="16">
        <f>SUM(I173:I175)</f>
        <v/>
      </c>
      <c r="J176" s="16">
        <f>SUM(J173:J175)</f>
        <v/>
      </c>
    </row>
    <row r="177">
      <c r="B177" s="15" t="inlineStr">
        <is>
          <t>TOTAL 2800 PROPERTY</t>
        </is>
      </c>
      <c r="I177" s="19">
        <f>I170+I176</f>
        <v/>
      </c>
      <c r="J177" s="38">
        <f>J170+J176</f>
        <v/>
      </c>
    </row>
    <row r="179">
      <c r="A179" s="31" t="inlineStr">
        <is>
          <t>2900</t>
        </is>
      </c>
      <c r="B179" s="31" t="inlineStr">
        <is>
          <t>WARDROBE</t>
        </is>
      </c>
      <c r="C179" s="32" t="n"/>
      <c r="D179" s="32" t="n"/>
      <c r="E179" s="32" t="n"/>
      <c r="F179" s="32" t="n"/>
      <c r="G179" s="32" t="n"/>
      <c r="H179" s="32" t="n"/>
      <c r="I179" s="32" t="n"/>
      <c r="J179" s="32" t="n"/>
    </row>
    <row r="180">
      <c r="A180" s="33" t="inlineStr">
        <is>
          <t>2901</t>
        </is>
      </c>
      <c r="B180" s="33" t="inlineStr">
        <is>
          <t>Costume Designer</t>
        </is>
      </c>
    </row>
    <row r="181">
      <c r="A181" s="34" t="n"/>
      <c r="B181" s="34" t="n"/>
      <c r="C181" s="35" t="n"/>
      <c r="D181" s="34" t="n"/>
      <c r="E181" s="35" t="n"/>
      <c r="F181" s="36" t="n"/>
      <c r="G181" s="13">
        <f>IF(F181="","",IF(C181="",1,C181)*IF(E181="",1,E181)*F181)</f>
        <v/>
      </c>
      <c r="H181" s="37" t="n"/>
      <c r="I181" s="13">
        <f>IF(G181="","",G181*(IF(ISNUMBER(SEARCH("P",H181)),FRINGE_P,0)+IF(ISNUMBER(SEARCH("U",H181)),FRINGE_U,0))/100)</f>
        <v/>
      </c>
      <c r="J181" s="13">
        <f>IF(G181="","",G181+I181)</f>
        <v/>
      </c>
    </row>
    <row r="182">
      <c r="A182" s="34" t="n"/>
      <c r="B182" s="34" t="n"/>
      <c r="C182" s="35" t="n"/>
      <c r="D182" s="34" t="n"/>
      <c r="E182" s="35" t="n"/>
      <c r="F182" s="36" t="n"/>
      <c r="G182" s="13">
        <f>IF(F182="","",IF(C182="",1,C182)*IF(E182="",1,E182)*F182)</f>
        <v/>
      </c>
      <c r="H182" s="37" t="n"/>
      <c r="I182" s="13">
        <f>IF(G182="","",G182*(IF(ISNUMBER(SEARCH("P",H182)),FRINGE_P,0)+IF(ISNUMBER(SEARCH("U",H182)),FRINGE_U,0))/100)</f>
        <v/>
      </c>
      <c r="J182" s="13">
        <f>IF(G182="","",G182+I182)</f>
        <v/>
      </c>
    </row>
    <row r="183">
      <c r="A183" s="34" t="n"/>
      <c r="B183" s="34" t="n"/>
      <c r="C183" s="35" t="n"/>
      <c r="D183" s="34" t="n"/>
      <c r="E183" s="35" t="n"/>
      <c r="F183" s="36" t="n"/>
      <c r="G183" s="13">
        <f>IF(F183="","",IF(C183="",1,C183)*IF(E183="",1,E183)*F183)</f>
        <v/>
      </c>
      <c r="H183" s="37" t="n"/>
      <c r="I183" s="13">
        <f>IF(G183="","",G183*(IF(ISNUMBER(SEARCH("P",H183)),FRINGE_P,0)+IF(ISNUMBER(SEARCH("U",H183)),FRINGE_U,0))/100)</f>
        <v/>
      </c>
      <c r="J183" s="13">
        <f>IF(G183="","",G183+I183)</f>
        <v/>
      </c>
    </row>
    <row r="184">
      <c r="B184" s="15" t="inlineStr">
        <is>
          <t>Total 2901 Costume Designer</t>
        </is>
      </c>
      <c r="G184" s="16">
        <f>SUM(G181:G183)</f>
        <v/>
      </c>
      <c r="I184" s="16">
        <f>SUM(I181:I183)</f>
        <v/>
      </c>
      <c r="J184" s="16">
        <f>SUM(J181:J183)</f>
        <v/>
      </c>
    </row>
    <row r="186">
      <c r="A186" s="33" t="inlineStr">
        <is>
          <t>2902</t>
        </is>
      </c>
      <c r="B186" s="33" t="inlineStr">
        <is>
          <t>Purchases &amp; Rentals</t>
        </is>
      </c>
    </row>
    <row r="187">
      <c r="A187" s="34" t="n"/>
      <c r="B187" s="34" t="n"/>
      <c r="C187" s="35" t="n"/>
      <c r="D187" s="34" t="n"/>
      <c r="E187" s="35" t="n"/>
      <c r="F187" s="36" t="n"/>
      <c r="G187" s="13">
        <f>IF(F187="","",IF(C187="",1,C187)*IF(E187="",1,E187)*F187)</f>
        <v/>
      </c>
      <c r="H187" s="37" t="n"/>
      <c r="I187" s="13">
        <f>IF(G187="","",G187*(IF(ISNUMBER(SEARCH("P",H187)),FRINGE_P,0)+IF(ISNUMBER(SEARCH("U",H187)),FRINGE_U,0))/100)</f>
        <v/>
      </c>
      <c r="J187" s="13">
        <f>IF(G187="","",G187+I187)</f>
        <v/>
      </c>
    </row>
    <row r="188">
      <c r="A188" s="34" t="n"/>
      <c r="B188" s="34" t="n"/>
      <c r="C188" s="35" t="n"/>
      <c r="D188" s="34" t="n"/>
      <c r="E188" s="35" t="n"/>
      <c r="F188" s="36" t="n"/>
      <c r="G188" s="13">
        <f>IF(F188="","",IF(C188="",1,C188)*IF(E188="",1,E188)*F188)</f>
        <v/>
      </c>
      <c r="H188" s="37" t="n"/>
      <c r="I188" s="13">
        <f>IF(G188="","",G188*(IF(ISNUMBER(SEARCH("P",H188)),FRINGE_P,0)+IF(ISNUMBER(SEARCH("U",H188)),FRINGE_U,0))/100)</f>
        <v/>
      </c>
      <c r="J188" s="13">
        <f>IF(G188="","",G188+I188)</f>
        <v/>
      </c>
    </row>
    <row r="189">
      <c r="A189" s="34" t="n"/>
      <c r="B189" s="34" t="n"/>
      <c r="C189" s="35" t="n"/>
      <c r="D189" s="34" t="n"/>
      <c r="E189" s="35" t="n"/>
      <c r="F189" s="36" t="n"/>
      <c r="G189" s="13">
        <f>IF(F189="","",IF(C189="",1,C189)*IF(E189="",1,E189)*F189)</f>
        <v/>
      </c>
      <c r="H189" s="37" t="n"/>
      <c r="I189" s="13">
        <f>IF(G189="","",G189*(IF(ISNUMBER(SEARCH("P",H189)),FRINGE_P,0)+IF(ISNUMBER(SEARCH("U",H189)),FRINGE_U,0))/100)</f>
        <v/>
      </c>
      <c r="J189" s="13">
        <f>IF(G189="","",G189+I189)</f>
        <v/>
      </c>
    </row>
    <row r="190">
      <c r="B190" s="15" t="inlineStr">
        <is>
          <t>Total 2902 Purchases &amp; Rentals</t>
        </is>
      </c>
      <c r="G190" s="16">
        <f>SUM(G187:G189)</f>
        <v/>
      </c>
      <c r="I190" s="16">
        <f>SUM(I187:I189)</f>
        <v/>
      </c>
      <c r="J190" s="16">
        <f>SUM(J187:J189)</f>
        <v/>
      </c>
    </row>
    <row r="191">
      <c r="B191" s="15" t="inlineStr">
        <is>
          <t>TOTAL 2900 WARDROBE</t>
        </is>
      </c>
      <c r="I191" s="19">
        <f>I184+I190</f>
        <v/>
      </c>
      <c r="J191" s="38">
        <f>J184+J190</f>
        <v/>
      </c>
    </row>
    <row r="193">
      <c r="A193" s="31" t="inlineStr">
        <is>
          <t>3100</t>
        </is>
      </c>
      <c r="B193" s="31" t="inlineStr">
        <is>
          <t>MAKEUP &amp; HAIR</t>
        </is>
      </c>
      <c r="C193" s="32" t="n"/>
      <c r="D193" s="32" t="n"/>
      <c r="E193" s="32" t="n"/>
      <c r="F193" s="32" t="n"/>
      <c r="G193" s="32" t="n"/>
      <c r="H193" s="32" t="n"/>
      <c r="I193" s="32" t="n"/>
      <c r="J193" s="32" t="n"/>
    </row>
    <row r="194">
      <c r="A194" s="33" t="inlineStr">
        <is>
          <t>3101</t>
        </is>
      </c>
      <c r="B194" s="33" t="inlineStr">
        <is>
          <t>Makeup</t>
        </is>
      </c>
    </row>
    <row r="195">
      <c r="A195" s="34" t="n"/>
      <c r="B195" s="34" t="n"/>
      <c r="C195" s="35" t="n"/>
      <c r="D195" s="34" t="n"/>
      <c r="E195" s="35" t="n"/>
      <c r="F195" s="36" t="n"/>
      <c r="G195" s="13">
        <f>IF(F195="","",IF(C195="",1,C195)*IF(E195="",1,E195)*F195)</f>
        <v/>
      </c>
      <c r="H195" s="37" t="n"/>
      <c r="I195" s="13">
        <f>IF(G195="","",G195*(IF(ISNUMBER(SEARCH("P",H195)),FRINGE_P,0)+IF(ISNUMBER(SEARCH("U",H195)),FRINGE_U,0))/100)</f>
        <v/>
      </c>
      <c r="J195" s="13">
        <f>IF(G195="","",G195+I195)</f>
        <v/>
      </c>
    </row>
    <row r="196">
      <c r="A196" s="34" t="n"/>
      <c r="B196" s="34" t="n"/>
      <c r="C196" s="35" t="n"/>
      <c r="D196" s="34" t="n"/>
      <c r="E196" s="35" t="n"/>
      <c r="F196" s="36" t="n"/>
      <c r="G196" s="13">
        <f>IF(F196="","",IF(C196="",1,C196)*IF(E196="",1,E196)*F196)</f>
        <v/>
      </c>
      <c r="H196" s="37" t="n"/>
      <c r="I196" s="13">
        <f>IF(G196="","",G196*(IF(ISNUMBER(SEARCH("P",H196)),FRINGE_P,0)+IF(ISNUMBER(SEARCH("U",H196)),FRINGE_U,0))/100)</f>
        <v/>
      </c>
      <c r="J196" s="13">
        <f>IF(G196="","",G196+I196)</f>
        <v/>
      </c>
    </row>
    <row r="197">
      <c r="A197" s="34" t="n"/>
      <c r="B197" s="34" t="n"/>
      <c r="C197" s="35" t="n"/>
      <c r="D197" s="34" t="n"/>
      <c r="E197" s="35" t="n"/>
      <c r="F197" s="36" t="n"/>
      <c r="G197" s="13">
        <f>IF(F197="","",IF(C197="",1,C197)*IF(E197="",1,E197)*F197)</f>
        <v/>
      </c>
      <c r="H197" s="37" t="n"/>
      <c r="I197" s="13">
        <f>IF(G197="","",G197*(IF(ISNUMBER(SEARCH("P",H197)),FRINGE_P,0)+IF(ISNUMBER(SEARCH("U",H197)),FRINGE_U,0))/100)</f>
        <v/>
      </c>
      <c r="J197" s="13">
        <f>IF(G197="","",G197+I197)</f>
        <v/>
      </c>
    </row>
    <row r="198">
      <c r="B198" s="15" t="inlineStr">
        <is>
          <t>Total 3101 Makeup</t>
        </is>
      </c>
      <c r="G198" s="16">
        <f>SUM(G195:G197)</f>
        <v/>
      </c>
      <c r="I198" s="16">
        <f>SUM(I195:I197)</f>
        <v/>
      </c>
      <c r="J198" s="16">
        <f>SUM(J195:J197)</f>
        <v/>
      </c>
    </row>
    <row r="200">
      <c r="A200" s="33" t="inlineStr">
        <is>
          <t>3102</t>
        </is>
      </c>
      <c r="B200" s="33" t="inlineStr">
        <is>
          <t>Hair</t>
        </is>
      </c>
    </row>
    <row r="201">
      <c r="A201" s="34" t="n"/>
      <c r="B201" s="34" t="n"/>
      <c r="C201" s="35" t="n"/>
      <c r="D201" s="34" t="n"/>
      <c r="E201" s="35" t="n"/>
      <c r="F201" s="36" t="n"/>
      <c r="G201" s="13">
        <f>IF(F201="","",IF(C201="",1,C201)*IF(E201="",1,E201)*F201)</f>
        <v/>
      </c>
      <c r="H201" s="37" t="n"/>
      <c r="I201" s="13">
        <f>IF(G201="","",G201*(IF(ISNUMBER(SEARCH("P",H201)),FRINGE_P,0)+IF(ISNUMBER(SEARCH("U",H201)),FRINGE_U,0))/100)</f>
        <v/>
      </c>
      <c r="J201" s="13">
        <f>IF(G201="","",G201+I201)</f>
        <v/>
      </c>
    </row>
    <row r="202">
      <c r="A202" s="34" t="n"/>
      <c r="B202" s="34" t="n"/>
      <c r="C202" s="35" t="n"/>
      <c r="D202" s="34" t="n"/>
      <c r="E202" s="35" t="n"/>
      <c r="F202" s="36" t="n"/>
      <c r="G202" s="13">
        <f>IF(F202="","",IF(C202="",1,C202)*IF(E202="",1,E202)*F202)</f>
        <v/>
      </c>
      <c r="H202" s="37" t="n"/>
      <c r="I202" s="13">
        <f>IF(G202="","",G202*(IF(ISNUMBER(SEARCH("P",H202)),FRINGE_P,0)+IF(ISNUMBER(SEARCH("U",H202)),FRINGE_U,0))/100)</f>
        <v/>
      </c>
      <c r="J202" s="13">
        <f>IF(G202="","",G202+I202)</f>
        <v/>
      </c>
    </row>
    <row r="203">
      <c r="A203" s="34" t="n"/>
      <c r="B203" s="34" t="n"/>
      <c r="C203" s="35" t="n"/>
      <c r="D203" s="34" t="n"/>
      <c r="E203" s="35" t="n"/>
      <c r="F203" s="36" t="n"/>
      <c r="G203" s="13">
        <f>IF(F203="","",IF(C203="",1,C203)*IF(E203="",1,E203)*F203)</f>
        <v/>
      </c>
      <c r="H203" s="37" t="n"/>
      <c r="I203" s="13">
        <f>IF(G203="","",G203*(IF(ISNUMBER(SEARCH("P",H203)),FRINGE_P,0)+IF(ISNUMBER(SEARCH("U",H203)),FRINGE_U,0))/100)</f>
        <v/>
      </c>
      <c r="J203" s="13">
        <f>IF(G203="","",G203+I203)</f>
        <v/>
      </c>
    </row>
    <row r="204">
      <c r="B204" s="15" t="inlineStr">
        <is>
          <t>Total 3102 Hair</t>
        </is>
      </c>
      <c r="G204" s="16">
        <f>SUM(G201:G203)</f>
        <v/>
      </c>
      <c r="I204" s="16">
        <f>SUM(I201:I203)</f>
        <v/>
      </c>
      <c r="J204" s="16">
        <f>SUM(J201:J203)</f>
        <v/>
      </c>
    </row>
    <row r="205">
      <c r="B205" s="15" t="inlineStr">
        <is>
          <t>TOTAL 3100 MAKEUP &amp; HAIR</t>
        </is>
      </c>
      <c r="I205" s="19">
        <f>I198+I204</f>
        <v/>
      </c>
      <c r="J205" s="38">
        <f>J198+J204</f>
        <v/>
      </c>
    </row>
    <row r="207">
      <c r="A207" s="31" t="inlineStr">
        <is>
          <t>3200</t>
        </is>
      </c>
      <c r="B207" s="31" t="inlineStr">
        <is>
          <t>LIGHTING</t>
        </is>
      </c>
      <c r="C207" s="32" t="n"/>
      <c r="D207" s="32" t="n"/>
      <c r="E207" s="32" t="n"/>
      <c r="F207" s="32" t="n"/>
      <c r="G207" s="32" t="n"/>
      <c r="H207" s="32" t="n"/>
      <c r="I207" s="32" t="n"/>
      <c r="J207" s="32" t="n"/>
    </row>
    <row r="208">
      <c r="A208" s="33" t="inlineStr">
        <is>
          <t>3201</t>
        </is>
      </c>
      <c r="B208" s="33" t="inlineStr">
        <is>
          <t>Gaffer &amp; Electricians</t>
        </is>
      </c>
    </row>
    <row r="209">
      <c r="A209" s="34" t="n"/>
      <c r="B209" s="34" t="n"/>
      <c r="C209" s="35" t="n"/>
      <c r="D209" s="34" t="n"/>
      <c r="E209" s="35" t="n"/>
      <c r="F209" s="36" t="n"/>
      <c r="G209" s="13">
        <f>IF(F209="","",IF(C209="",1,C209)*IF(E209="",1,E209)*F209)</f>
        <v/>
      </c>
      <c r="H209" s="37" t="n"/>
      <c r="I209" s="13">
        <f>IF(G209="","",G209*(IF(ISNUMBER(SEARCH("P",H209)),FRINGE_P,0)+IF(ISNUMBER(SEARCH("U",H209)),FRINGE_U,0))/100)</f>
        <v/>
      </c>
      <c r="J209" s="13">
        <f>IF(G209="","",G209+I209)</f>
        <v/>
      </c>
    </row>
    <row r="210">
      <c r="A210" s="34" t="n"/>
      <c r="B210" s="34" t="n"/>
      <c r="C210" s="35" t="n"/>
      <c r="D210" s="34" t="n"/>
      <c r="E210" s="35" t="n"/>
      <c r="F210" s="36" t="n"/>
      <c r="G210" s="13">
        <f>IF(F210="","",IF(C210="",1,C210)*IF(E210="",1,E210)*F210)</f>
        <v/>
      </c>
      <c r="H210" s="37" t="n"/>
      <c r="I210" s="13">
        <f>IF(G210="","",G210*(IF(ISNUMBER(SEARCH("P",H210)),FRINGE_P,0)+IF(ISNUMBER(SEARCH("U",H210)),FRINGE_U,0))/100)</f>
        <v/>
      </c>
      <c r="J210" s="13">
        <f>IF(G210="","",G210+I210)</f>
        <v/>
      </c>
    </row>
    <row r="211">
      <c r="A211" s="34" t="n"/>
      <c r="B211" s="34" t="n"/>
      <c r="C211" s="35" t="n"/>
      <c r="D211" s="34" t="n"/>
      <c r="E211" s="35" t="n"/>
      <c r="F211" s="36" t="n"/>
      <c r="G211" s="13">
        <f>IF(F211="","",IF(C211="",1,C211)*IF(E211="",1,E211)*F211)</f>
        <v/>
      </c>
      <c r="H211" s="37" t="n"/>
      <c r="I211" s="13">
        <f>IF(G211="","",G211*(IF(ISNUMBER(SEARCH("P",H211)),FRINGE_P,0)+IF(ISNUMBER(SEARCH("U",H211)),FRINGE_U,0))/100)</f>
        <v/>
      </c>
      <c r="J211" s="13">
        <f>IF(G211="","",G211+I211)</f>
        <v/>
      </c>
    </row>
    <row r="212">
      <c r="B212" s="15" t="inlineStr">
        <is>
          <t>Total 3201 Gaffer &amp; Electricians</t>
        </is>
      </c>
      <c r="G212" s="16">
        <f>SUM(G209:G211)</f>
        <v/>
      </c>
      <c r="I212" s="16">
        <f>SUM(I209:I211)</f>
        <v/>
      </c>
      <c r="J212" s="16">
        <f>SUM(J209:J211)</f>
        <v/>
      </c>
    </row>
    <row r="214">
      <c r="A214" s="33" t="inlineStr">
        <is>
          <t>3202</t>
        </is>
      </c>
      <c r="B214" s="33" t="inlineStr">
        <is>
          <t>Equipment Rental</t>
        </is>
      </c>
    </row>
    <row r="215">
      <c r="A215" s="34" t="n"/>
      <c r="B215" s="34" t="n"/>
      <c r="C215" s="35" t="n"/>
      <c r="D215" s="34" t="n"/>
      <c r="E215" s="35" t="n"/>
      <c r="F215" s="36" t="n"/>
      <c r="G215" s="13">
        <f>IF(F215="","",IF(C215="",1,C215)*IF(E215="",1,E215)*F215)</f>
        <v/>
      </c>
      <c r="H215" s="37" t="n"/>
      <c r="I215" s="13">
        <f>IF(G215="","",G215*(IF(ISNUMBER(SEARCH("P",H215)),FRINGE_P,0)+IF(ISNUMBER(SEARCH("U",H215)),FRINGE_U,0))/100)</f>
        <v/>
      </c>
      <c r="J215" s="13">
        <f>IF(G215="","",G215+I215)</f>
        <v/>
      </c>
    </row>
    <row r="216">
      <c r="A216" s="34" t="n"/>
      <c r="B216" s="34" t="n"/>
      <c r="C216" s="35" t="n"/>
      <c r="D216" s="34" t="n"/>
      <c r="E216" s="35" t="n"/>
      <c r="F216" s="36" t="n"/>
      <c r="G216" s="13">
        <f>IF(F216="","",IF(C216="",1,C216)*IF(E216="",1,E216)*F216)</f>
        <v/>
      </c>
      <c r="H216" s="37" t="n"/>
      <c r="I216" s="13">
        <f>IF(G216="","",G216*(IF(ISNUMBER(SEARCH("P",H216)),FRINGE_P,0)+IF(ISNUMBER(SEARCH("U",H216)),FRINGE_U,0))/100)</f>
        <v/>
      </c>
      <c r="J216" s="13">
        <f>IF(G216="","",G216+I216)</f>
        <v/>
      </c>
    </row>
    <row r="217">
      <c r="A217" s="34" t="n"/>
      <c r="B217" s="34" t="n"/>
      <c r="C217" s="35" t="n"/>
      <c r="D217" s="34" t="n"/>
      <c r="E217" s="35" t="n"/>
      <c r="F217" s="36" t="n"/>
      <c r="G217" s="13">
        <f>IF(F217="","",IF(C217="",1,C217)*IF(E217="",1,E217)*F217)</f>
        <v/>
      </c>
      <c r="H217" s="37" t="n"/>
      <c r="I217" s="13">
        <f>IF(G217="","",G217*(IF(ISNUMBER(SEARCH("P",H217)),FRINGE_P,0)+IF(ISNUMBER(SEARCH("U",H217)),FRINGE_U,0))/100)</f>
        <v/>
      </c>
      <c r="J217" s="13">
        <f>IF(G217="","",G217+I217)</f>
        <v/>
      </c>
    </row>
    <row r="218">
      <c r="B218" s="15" t="inlineStr">
        <is>
          <t>Total 3202 Equipment Rental</t>
        </is>
      </c>
      <c r="G218" s="16">
        <f>SUM(G215:G217)</f>
        <v/>
      </c>
      <c r="I218" s="16">
        <f>SUM(I215:I217)</f>
        <v/>
      </c>
      <c r="J218" s="16">
        <f>SUM(J215:J217)</f>
        <v/>
      </c>
    </row>
    <row r="219">
      <c r="B219" s="15" t="inlineStr">
        <is>
          <t>TOTAL 3200 LIGHTING</t>
        </is>
      </c>
      <c r="I219" s="19">
        <f>I212+I218</f>
        <v/>
      </c>
      <c r="J219" s="38">
        <f>J212+J218</f>
        <v/>
      </c>
    </row>
    <row r="221">
      <c r="A221" s="31" t="inlineStr">
        <is>
          <t>3300</t>
        </is>
      </c>
      <c r="B221" s="31" t="inlineStr">
        <is>
          <t>CAMERA</t>
        </is>
      </c>
      <c r="C221" s="32" t="n"/>
      <c r="D221" s="32" t="n"/>
      <c r="E221" s="32" t="n"/>
      <c r="F221" s="32" t="n"/>
      <c r="G221" s="32" t="n"/>
      <c r="H221" s="32" t="n"/>
      <c r="I221" s="32" t="n"/>
      <c r="J221" s="32" t="n"/>
    </row>
    <row r="222">
      <c r="A222" s="33" t="inlineStr">
        <is>
          <t>3301</t>
        </is>
      </c>
      <c r="B222" s="33" t="inlineStr">
        <is>
          <t>Director of Photography</t>
        </is>
      </c>
    </row>
    <row r="223">
      <c r="A223" s="34" t="n"/>
      <c r="B223" s="34" t="inlineStr">
        <is>
          <t>Director of Photography</t>
        </is>
      </c>
      <c r="C223" s="35">
        <f>1+SHOOT_WEEKS</f>
        <v/>
      </c>
      <c r="D223" s="34" t="inlineStr">
        <is>
          <t>Weeks</t>
        </is>
      </c>
      <c r="E223" s="35" t="n"/>
      <c r="F223" s="36" t="n"/>
      <c r="G223" s="13">
        <f>IF(F223="","",IF(C223="",1,C223)*IF(E223="",1,E223)*F223)</f>
        <v/>
      </c>
      <c r="H223" s="37" t="inlineStr">
        <is>
          <t>P</t>
        </is>
      </c>
      <c r="I223" s="13">
        <f>IF(G223="","",G223*(IF(ISNUMBER(SEARCH("P",H223)),FRINGE_P,0)+IF(ISNUMBER(SEARCH("U",H223)),FRINGE_U,0))/100)</f>
        <v/>
      </c>
      <c r="J223" s="13">
        <f>IF(G223="","",G223+I223)</f>
        <v/>
      </c>
    </row>
    <row r="224">
      <c r="A224" s="34" t="n"/>
      <c r="B224" s="34" t="n"/>
      <c r="C224" s="35" t="n"/>
      <c r="D224" s="34" t="n"/>
      <c r="E224" s="35" t="n"/>
      <c r="F224" s="36" t="n"/>
      <c r="G224" s="13">
        <f>IF(F224="","",IF(C224="",1,C224)*IF(E224="",1,E224)*F224)</f>
        <v/>
      </c>
      <c r="H224" s="37" t="n"/>
      <c r="I224" s="13">
        <f>IF(G224="","",G224*(IF(ISNUMBER(SEARCH("P",H224)),FRINGE_P,0)+IF(ISNUMBER(SEARCH("U",H224)),FRINGE_U,0))/100)</f>
        <v/>
      </c>
      <c r="J224" s="13">
        <f>IF(G224="","",G224+I224)</f>
        <v/>
      </c>
    </row>
    <row r="225">
      <c r="A225" s="34" t="n"/>
      <c r="B225" s="34" t="n"/>
      <c r="C225" s="35" t="n"/>
      <c r="D225" s="34" t="n"/>
      <c r="E225" s="35" t="n"/>
      <c r="F225" s="36" t="n"/>
      <c r="G225" s="13">
        <f>IF(F225="","",IF(C225="",1,C225)*IF(E225="",1,E225)*F225)</f>
        <v/>
      </c>
      <c r="H225" s="37" t="n"/>
      <c r="I225" s="13">
        <f>IF(G225="","",G225*(IF(ISNUMBER(SEARCH("P",H225)),FRINGE_P,0)+IF(ISNUMBER(SEARCH("U",H225)),FRINGE_U,0))/100)</f>
        <v/>
      </c>
      <c r="J225" s="13">
        <f>IF(G225="","",G225+I225)</f>
        <v/>
      </c>
    </row>
    <row r="226">
      <c r="B226" s="15" t="inlineStr">
        <is>
          <t>Total 3301 Director of Photography</t>
        </is>
      </c>
      <c r="G226" s="16">
        <f>SUM(G223:G225)</f>
        <v/>
      </c>
      <c r="I226" s="16">
        <f>SUM(I223:I225)</f>
        <v/>
      </c>
      <c r="J226" s="16">
        <f>SUM(J223:J225)</f>
        <v/>
      </c>
    </row>
    <row r="228">
      <c r="A228" s="33" t="inlineStr">
        <is>
          <t>3302</t>
        </is>
      </c>
      <c r="B228" s="33" t="inlineStr">
        <is>
          <t>Camera Crew</t>
        </is>
      </c>
    </row>
    <row r="229">
      <c r="A229" s="34" t="n"/>
      <c r="B229" s="34" t="n"/>
      <c r="C229" s="35" t="n"/>
      <c r="D229" s="34" t="n"/>
      <c r="E229" s="35" t="n"/>
      <c r="F229" s="36" t="n"/>
      <c r="G229" s="13">
        <f>IF(F229="","",IF(C229="",1,C229)*IF(E229="",1,E229)*F229)</f>
        <v/>
      </c>
      <c r="H229" s="37" t="n"/>
      <c r="I229" s="13">
        <f>IF(G229="","",G229*(IF(ISNUMBER(SEARCH("P",H229)),FRINGE_P,0)+IF(ISNUMBER(SEARCH("U",H229)),FRINGE_U,0))/100)</f>
        <v/>
      </c>
      <c r="J229" s="13">
        <f>IF(G229="","",G229+I229)</f>
        <v/>
      </c>
    </row>
    <row r="230">
      <c r="A230" s="34" t="n"/>
      <c r="B230" s="34" t="n"/>
      <c r="C230" s="35" t="n"/>
      <c r="D230" s="34" t="n"/>
      <c r="E230" s="35" t="n"/>
      <c r="F230" s="36" t="n"/>
      <c r="G230" s="13">
        <f>IF(F230="","",IF(C230="",1,C230)*IF(E230="",1,E230)*F230)</f>
        <v/>
      </c>
      <c r="H230" s="37" t="n"/>
      <c r="I230" s="13">
        <f>IF(G230="","",G230*(IF(ISNUMBER(SEARCH("P",H230)),FRINGE_P,0)+IF(ISNUMBER(SEARCH("U",H230)),FRINGE_U,0))/100)</f>
        <v/>
      </c>
      <c r="J230" s="13">
        <f>IF(G230="","",G230+I230)</f>
        <v/>
      </c>
    </row>
    <row r="231">
      <c r="A231" s="34" t="n"/>
      <c r="B231" s="34" t="n"/>
      <c r="C231" s="35" t="n"/>
      <c r="D231" s="34" t="n"/>
      <c r="E231" s="35" t="n"/>
      <c r="F231" s="36" t="n"/>
      <c r="G231" s="13">
        <f>IF(F231="","",IF(C231="",1,C231)*IF(E231="",1,E231)*F231)</f>
        <v/>
      </c>
      <c r="H231" s="37" t="n"/>
      <c r="I231" s="13">
        <f>IF(G231="","",G231*(IF(ISNUMBER(SEARCH("P",H231)),FRINGE_P,0)+IF(ISNUMBER(SEARCH("U",H231)),FRINGE_U,0))/100)</f>
        <v/>
      </c>
      <c r="J231" s="13">
        <f>IF(G231="","",G231+I231)</f>
        <v/>
      </c>
    </row>
    <row r="232">
      <c r="B232" s="15" t="inlineStr">
        <is>
          <t>Total 3302 Camera Crew</t>
        </is>
      </c>
      <c r="G232" s="16">
        <f>SUM(G229:G231)</f>
        <v/>
      </c>
      <c r="I232" s="16">
        <f>SUM(I229:I231)</f>
        <v/>
      </c>
      <c r="J232" s="16">
        <f>SUM(J229:J231)</f>
        <v/>
      </c>
    </row>
    <row r="234">
      <c r="A234" s="33" t="inlineStr">
        <is>
          <t>3303</t>
        </is>
      </c>
      <c r="B234" s="33" t="inlineStr">
        <is>
          <t>Camera Rental</t>
        </is>
      </c>
    </row>
    <row r="235">
      <c r="A235" s="34" t="n"/>
      <c r="B235" s="34" t="inlineStr">
        <is>
          <t>Camera package</t>
        </is>
      </c>
      <c r="C235" s="35">
        <f>SHOOT_DAYS</f>
        <v/>
      </c>
      <c r="D235" s="34" t="inlineStr">
        <is>
          <t>Days</t>
        </is>
      </c>
      <c r="E235" s="35" t="n"/>
      <c r="F235" s="36" t="n"/>
      <c r="G235" s="13">
        <f>IF(F235="","",IF(C235="",1,C235)*IF(E235="",1,E235)*F235)</f>
        <v/>
      </c>
      <c r="H235" s="37" t="n"/>
      <c r="I235" s="13">
        <f>IF(G235="","",G235*(IF(ISNUMBER(SEARCH("P",H235)),FRINGE_P,0)+IF(ISNUMBER(SEARCH("U",H235)),FRINGE_U,0))/100)</f>
        <v/>
      </c>
      <c r="J235" s="13">
        <f>IF(G235="","",G235+I235)</f>
        <v/>
      </c>
    </row>
    <row r="236">
      <c r="A236" s="34" t="n"/>
      <c r="B236" s="34" t="n"/>
      <c r="C236" s="35" t="n"/>
      <c r="D236" s="34" t="n"/>
      <c r="E236" s="35" t="n"/>
      <c r="F236" s="36" t="n"/>
      <c r="G236" s="13">
        <f>IF(F236="","",IF(C236="",1,C236)*IF(E236="",1,E236)*F236)</f>
        <v/>
      </c>
      <c r="H236" s="37" t="n"/>
      <c r="I236" s="13">
        <f>IF(G236="","",G236*(IF(ISNUMBER(SEARCH("P",H236)),FRINGE_P,0)+IF(ISNUMBER(SEARCH("U",H236)),FRINGE_U,0))/100)</f>
        <v/>
      </c>
      <c r="J236" s="13">
        <f>IF(G236="","",G236+I236)</f>
        <v/>
      </c>
    </row>
    <row r="237">
      <c r="A237" s="34" t="n"/>
      <c r="B237" s="34" t="n"/>
      <c r="C237" s="35" t="n"/>
      <c r="D237" s="34" t="n"/>
      <c r="E237" s="35" t="n"/>
      <c r="F237" s="36" t="n"/>
      <c r="G237" s="13">
        <f>IF(F237="","",IF(C237="",1,C237)*IF(E237="",1,E237)*F237)</f>
        <v/>
      </c>
      <c r="H237" s="37" t="n"/>
      <c r="I237" s="13">
        <f>IF(G237="","",G237*(IF(ISNUMBER(SEARCH("P",H237)),FRINGE_P,0)+IF(ISNUMBER(SEARCH("U",H237)),FRINGE_U,0))/100)</f>
        <v/>
      </c>
      <c r="J237" s="13">
        <f>IF(G237="","",G237+I237)</f>
        <v/>
      </c>
    </row>
    <row r="238">
      <c r="B238" s="15" t="inlineStr">
        <is>
          <t>Total 3303 Camera Rental</t>
        </is>
      </c>
      <c r="G238" s="16">
        <f>SUM(G235:G237)</f>
        <v/>
      </c>
      <c r="I238" s="16">
        <f>SUM(I235:I237)</f>
        <v/>
      </c>
      <c r="J238" s="16">
        <f>SUM(J235:J237)</f>
        <v/>
      </c>
    </row>
    <row r="239">
      <c r="B239" s="15" t="inlineStr">
        <is>
          <t>TOTAL 3300 CAMERA</t>
        </is>
      </c>
      <c r="I239" s="19">
        <f>I226+I232+I238</f>
        <v/>
      </c>
      <c r="J239" s="38">
        <f>J226+J232+J238</f>
        <v/>
      </c>
    </row>
    <row r="241">
      <c r="A241" s="31" t="inlineStr">
        <is>
          <t>3400</t>
        </is>
      </c>
      <c r="B241" s="31" t="inlineStr">
        <is>
          <t>PRODUCTION SOUND</t>
        </is>
      </c>
      <c r="C241" s="32" t="n"/>
      <c r="D241" s="32" t="n"/>
      <c r="E241" s="32" t="n"/>
      <c r="F241" s="32" t="n"/>
      <c r="G241" s="32" t="n"/>
      <c r="H241" s="32" t="n"/>
      <c r="I241" s="32" t="n"/>
      <c r="J241" s="32" t="n"/>
    </row>
    <row r="242">
      <c r="A242" s="33" t="inlineStr">
        <is>
          <t>3401</t>
        </is>
      </c>
      <c r="B242" s="33" t="inlineStr">
        <is>
          <t>Sound Mixer &amp; Crew</t>
        </is>
      </c>
    </row>
    <row r="243">
      <c r="A243" s="34" t="n"/>
      <c r="B243" s="34" t="n"/>
      <c r="C243" s="35" t="n"/>
      <c r="D243" s="34" t="n"/>
      <c r="E243" s="35" t="n"/>
      <c r="F243" s="36" t="n"/>
      <c r="G243" s="13">
        <f>IF(F243="","",IF(C243="",1,C243)*IF(E243="",1,E243)*F243)</f>
        <v/>
      </c>
      <c r="H243" s="37" t="n"/>
      <c r="I243" s="13">
        <f>IF(G243="","",G243*(IF(ISNUMBER(SEARCH("P",H243)),FRINGE_P,0)+IF(ISNUMBER(SEARCH("U",H243)),FRINGE_U,0))/100)</f>
        <v/>
      </c>
      <c r="J243" s="13">
        <f>IF(G243="","",G243+I243)</f>
        <v/>
      </c>
    </row>
    <row r="244">
      <c r="A244" s="34" t="n"/>
      <c r="B244" s="34" t="n"/>
      <c r="C244" s="35" t="n"/>
      <c r="D244" s="34" t="n"/>
      <c r="E244" s="35" t="n"/>
      <c r="F244" s="36" t="n"/>
      <c r="G244" s="13">
        <f>IF(F244="","",IF(C244="",1,C244)*IF(E244="",1,E244)*F244)</f>
        <v/>
      </c>
      <c r="H244" s="37" t="n"/>
      <c r="I244" s="13">
        <f>IF(G244="","",G244*(IF(ISNUMBER(SEARCH("P",H244)),FRINGE_P,0)+IF(ISNUMBER(SEARCH("U",H244)),FRINGE_U,0))/100)</f>
        <v/>
      </c>
      <c r="J244" s="13">
        <f>IF(G244="","",G244+I244)</f>
        <v/>
      </c>
    </row>
    <row r="245">
      <c r="A245" s="34" t="n"/>
      <c r="B245" s="34" t="n"/>
      <c r="C245" s="35" t="n"/>
      <c r="D245" s="34" t="n"/>
      <c r="E245" s="35" t="n"/>
      <c r="F245" s="36" t="n"/>
      <c r="G245" s="13">
        <f>IF(F245="","",IF(C245="",1,C245)*IF(E245="",1,E245)*F245)</f>
        <v/>
      </c>
      <c r="H245" s="37" t="n"/>
      <c r="I245" s="13">
        <f>IF(G245="","",G245*(IF(ISNUMBER(SEARCH("P",H245)),FRINGE_P,0)+IF(ISNUMBER(SEARCH("U",H245)),FRINGE_U,0))/100)</f>
        <v/>
      </c>
      <c r="J245" s="13">
        <f>IF(G245="","",G245+I245)</f>
        <v/>
      </c>
    </row>
    <row r="246">
      <c r="B246" s="15" t="inlineStr">
        <is>
          <t>Total 3401 Sound Mixer &amp; Crew</t>
        </is>
      </c>
      <c r="G246" s="16">
        <f>SUM(G243:G245)</f>
        <v/>
      </c>
      <c r="I246" s="16">
        <f>SUM(I243:I245)</f>
        <v/>
      </c>
      <c r="J246" s="16">
        <f>SUM(J243:J245)</f>
        <v/>
      </c>
    </row>
    <row r="248">
      <c r="A248" s="33" t="inlineStr">
        <is>
          <t>3402</t>
        </is>
      </c>
      <c r="B248" s="33" t="inlineStr">
        <is>
          <t>Equipment Rental</t>
        </is>
      </c>
    </row>
    <row r="249">
      <c r="A249" s="34" t="n"/>
      <c r="B249" s="34" t="n"/>
      <c r="C249" s="35" t="n"/>
      <c r="D249" s="34" t="n"/>
      <c r="E249" s="35" t="n"/>
      <c r="F249" s="36" t="n"/>
      <c r="G249" s="13">
        <f>IF(F249="","",IF(C249="",1,C249)*IF(E249="",1,E249)*F249)</f>
        <v/>
      </c>
      <c r="H249" s="37" t="n"/>
      <c r="I249" s="13">
        <f>IF(G249="","",G249*(IF(ISNUMBER(SEARCH("P",H249)),FRINGE_P,0)+IF(ISNUMBER(SEARCH("U",H249)),FRINGE_U,0))/100)</f>
        <v/>
      </c>
      <c r="J249" s="13">
        <f>IF(G249="","",G249+I249)</f>
        <v/>
      </c>
    </row>
    <row r="250">
      <c r="A250" s="34" t="n"/>
      <c r="B250" s="34" t="n"/>
      <c r="C250" s="35" t="n"/>
      <c r="D250" s="34" t="n"/>
      <c r="E250" s="35" t="n"/>
      <c r="F250" s="36" t="n"/>
      <c r="G250" s="13">
        <f>IF(F250="","",IF(C250="",1,C250)*IF(E250="",1,E250)*F250)</f>
        <v/>
      </c>
      <c r="H250" s="37" t="n"/>
      <c r="I250" s="13">
        <f>IF(G250="","",G250*(IF(ISNUMBER(SEARCH("P",H250)),FRINGE_P,0)+IF(ISNUMBER(SEARCH("U",H250)),FRINGE_U,0))/100)</f>
        <v/>
      </c>
      <c r="J250" s="13">
        <f>IF(G250="","",G250+I250)</f>
        <v/>
      </c>
    </row>
    <row r="251">
      <c r="A251" s="34" t="n"/>
      <c r="B251" s="34" t="n"/>
      <c r="C251" s="35" t="n"/>
      <c r="D251" s="34" t="n"/>
      <c r="E251" s="35" t="n"/>
      <c r="F251" s="36" t="n"/>
      <c r="G251" s="13">
        <f>IF(F251="","",IF(C251="",1,C251)*IF(E251="",1,E251)*F251)</f>
        <v/>
      </c>
      <c r="H251" s="37" t="n"/>
      <c r="I251" s="13">
        <f>IF(G251="","",G251*(IF(ISNUMBER(SEARCH("P",H251)),FRINGE_P,0)+IF(ISNUMBER(SEARCH("U",H251)),FRINGE_U,0))/100)</f>
        <v/>
      </c>
      <c r="J251" s="13">
        <f>IF(G251="","",G251+I251)</f>
        <v/>
      </c>
    </row>
    <row r="252">
      <c r="B252" s="15" t="inlineStr">
        <is>
          <t>Total 3402 Equipment Rental</t>
        </is>
      </c>
      <c r="G252" s="16">
        <f>SUM(G249:G251)</f>
        <v/>
      </c>
      <c r="I252" s="16">
        <f>SUM(I249:I251)</f>
        <v/>
      </c>
      <c r="J252" s="16">
        <f>SUM(J249:J251)</f>
        <v/>
      </c>
    </row>
    <row r="253">
      <c r="B253" s="15" t="inlineStr">
        <is>
          <t>TOTAL 3400 PRODUCTION SOUND</t>
        </is>
      </c>
      <c r="I253" s="19">
        <f>I246+I252</f>
        <v/>
      </c>
      <c r="J253" s="38">
        <f>J246+J252</f>
        <v/>
      </c>
    </row>
    <row r="255">
      <c r="A255" s="31" t="inlineStr">
        <is>
          <t>3500</t>
        </is>
      </c>
      <c r="B255" s="31" t="inlineStr">
        <is>
          <t>TRANSPORTATION</t>
        </is>
      </c>
      <c r="C255" s="32" t="n"/>
      <c r="D255" s="32" t="n"/>
      <c r="E255" s="32" t="n"/>
      <c r="F255" s="32" t="n"/>
      <c r="G255" s="32" t="n"/>
      <c r="H255" s="32" t="n"/>
      <c r="I255" s="32" t="n"/>
      <c r="J255" s="32" t="n"/>
    </row>
    <row r="256">
      <c r="A256" s="33" t="inlineStr">
        <is>
          <t>3501</t>
        </is>
      </c>
      <c r="B256" s="33" t="inlineStr">
        <is>
          <t>Drivers</t>
        </is>
      </c>
    </row>
    <row r="257">
      <c r="A257" s="34" t="n"/>
      <c r="B257" s="34" t="n"/>
      <c r="C257" s="35" t="n"/>
      <c r="D257" s="34" t="n"/>
      <c r="E257" s="35" t="n"/>
      <c r="F257" s="36" t="n"/>
      <c r="G257" s="13">
        <f>IF(F257="","",IF(C257="",1,C257)*IF(E257="",1,E257)*F257)</f>
        <v/>
      </c>
      <c r="H257" s="37" t="n"/>
      <c r="I257" s="13">
        <f>IF(G257="","",G257*(IF(ISNUMBER(SEARCH("P",H257)),FRINGE_P,0)+IF(ISNUMBER(SEARCH("U",H257)),FRINGE_U,0))/100)</f>
        <v/>
      </c>
      <c r="J257" s="13">
        <f>IF(G257="","",G257+I257)</f>
        <v/>
      </c>
    </row>
    <row r="258">
      <c r="A258" s="34" t="n"/>
      <c r="B258" s="34" t="n"/>
      <c r="C258" s="35" t="n"/>
      <c r="D258" s="34" t="n"/>
      <c r="E258" s="35" t="n"/>
      <c r="F258" s="36" t="n"/>
      <c r="G258" s="13">
        <f>IF(F258="","",IF(C258="",1,C258)*IF(E258="",1,E258)*F258)</f>
        <v/>
      </c>
      <c r="H258" s="37" t="n"/>
      <c r="I258" s="13">
        <f>IF(G258="","",G258*(IF(ISNUMBER(SEARCH("P",H258)),FRINGE_P,0)+IF(ISNUMBER(SEARCH("U",H258)),FRINGE_U,0))/100)</f>
        <v/>
      </c>
      <c r="J258" s="13">
        <f>IF(G258="","",G258+I258)</f>
        <v/>
      </c>
    </row>
    <row r="259">
      <c r="A259" s="34" t="n"/>
      <c r="B259" s="34" t="n"/>
      <c r="C259" s="35" t="n"/>
      <c r="D259" s="34" t="n"/>
      <c r="E259" s="35" t="n"/>
      <c r="F259" s="36" t="n"/>
      <c r="G259" s="13">
        <f>IF(F259="","",IF(C259="",1,C259)*IF(E259="",1,E259)*F259)</f>
        <v/>
      </c>
      <c r="H259" s="37" t="n"/>
      <c r="I259" s="13">
        <f>IF(G259="","",G259*(IF(ISNUMBER(SEARCH("P",H259)),FRINGE_P,0)+IF(ISNUMBER(SEARCH("U",H259)),FRINGE_U,0))/100)</f>
        <v/>
      </c>
      <c r="J259" s="13">
        <f>IF(G259="","",G259+I259)</f>
        <v/>
      </c>
    </row>
    <row r="260">
      <c r="B260" s="15" t="inlineStr">
        <is>
          <t>Total 3501 Drivers</t>
        </is>
      </c>
      <c r="G260" s="16">
        <f>SUM(G257:G259)</f>
        <v/>
      </c>
      <c r="I260" s="16">
        <f>SUM(I257:I259)</f>
        <v/>
      </c>
      <c r="J260" s="16">
        <f>SUM(J257:J259)</f>
        <v/>
      </c>
    </row>
    <row r="262">
      <c r="A262" s="33" t="inlineStr">
        <is>
          <t>3502</t>
        </is>
      </c>
      <c r="B262" s="33" t="inlineStr">
        <is>
          <t>Vehicle Rentals</t>
        </is>
      </c>
    </row>
    <row r="263">
      <c r="A263" s="34" t="n"/>
      <c r="B263" s="34" t="n"/>
      <c r="C263" s="35" t="n"/>
      <c r="D263" s="34" t="n"/>
      <c r="E263" s="35" t="n"/>
      <c r="F263" s="36" t="n"/>
      <c r="G263" s="13">
        <f>IF(F263="","",IF(C263="",1,C263)*IF(E263="",1,E263)*F263)</f>
        <v/>
      </c>
      <c r="H263" s="37" t="n"/>
      <c r="I263" s="13">
        <f>IF(G263="","",G263*(IF(ISNUMBER(SEARCH("P",H263)),FRINGE_P,0)+IF(ISNUMBER(SEARCH("U",H263)),FRINGE_U,0))/100)</f>
        <v/>
      </c>
      <c r="J263" s="13">
        <f>IF(G263="","",G263+I263)</f>
        <v/>
      </c>
    </row>
    <row r="264">
      <c r="A264" s="34" t="n"/>
      <c r="B264" s="34" t="n"/>
      <c r="C264" s="35" t="n"/>
      <c r="D264" s="34" t="n"/>
      <c r="E264" s="35" t="n"/>
      <c r="F264" s="36" t="n"/>
      <c r="G264" s="13">
        <f>IF(F264="","",IF(C264="",1,C264)*IF(E264="",1,E264)*F264)</f>
        <v/>
      </c>
      <c r="H264" s="37" t="n"/>
      <c r="I264" s="13">
        <f>IF(G264="","",G264*(IF(ISNUMBER(SEARCH("P",H264)),FRINGE_P,0)+IF(ISNUMBER(SEARCH("U",H264)),FRINGE_U,0))/100)</f>
        <v/>
      </c>
      <c r="J264" s="13">
        <f>IF(G264="","",G264+I264)</f>
        <v/>
      </c>
    </row>
    <row r="265">
      <c r="A265" s="34" t="n"/>
      <c r="B265" s="34" t="n"/>
      <c r="C265" s="35" t="n"/>
      <c r="D265" s="34" t="n"/>
      <c r="E265" s="35" t="n"/>
      <c r="F265" s="36" t="n"/>
      <c r="G265" s="13">
        <f>IF(F265="","",IF(C265="",1,C265)*IF(E265="",1,E265)*F265)</f>
        <v/>
      </c>
      <c r="H265" s="37" t="n"/>
      <c r="I265" s="13">
        <f>IF(G265="","",G265*(IF(ISNUMBER(SEARCH("P",H265)),FRINGE_P,0)+IF(ISNUMBER(SEARCH("U",H265)),FRINGE_U,0))/100)</f>
        <v/>
      </c>
      <c r="J265" s="13">
        <f>IF(G265="","",G265+I265)</f>
        <v/>
      </c>
    </row>
    <row r="266">
      <c r="B266" s="15" t="inlineStr">
        <is>
          <t>Total 3502 Vehicle Rentals</t>
        </is>
      </c>
      <c r="G266" s="16">
        <f>SUM(G263:G265)</f>
        <v/>
      </c>
      <c r="I266" s="16">
        <f>SUM(I263:I265)</f>
        <v/>
      </c>
      <c r="J266" s="16">
        <f>SUM(J263:J265)</f>
        <v/>
      </c>
    </row>
    <row r="268">
      <c r="A268" s="33" t="inlineStr">
        <is>
          <t>3503</t>
        </is>
      </c>
      <c r="B268" s="33" t="inlineStr">
        <is>
          <t>Fuel</t>
        </is>
      </c>
    </row>
    <row r="269">
      <c r="A269" s="34" t="n"/>
      <c r="B269" s="34" t="n"/>
      <c r="C269" s="35" t="n"/>
      <c r="D269" s="34" t="n"/>
      <c r="E269" s="35" t="n"/>
      <c r="F269" s="36" t="n"/>
      <c r="G269" s="13">
        <f>IF(F269="","",IF(C269="",1,C269)*IF(E269="",1,E269)*F269)</f>
        <v/>
      </c>
      <c r="H269" s="37" t="n"/>
      <c r="I269" s="13">
        <f>IF(G269="","",G269*(IF(ISNUMBER(SEARCH("P",H269)),FRINGE_P,0)+IF(ISNUMBER(SEARCH("U",H269)),FRINGE_U,0))/100)</f>
        <v/>
      </c>
      <c r="J269" s="13">
        <f>IF(G269="","",G269+I269)</f>
        <v/>
      </c>
    </row>
    <row r="270">
      <c r="A270" s="34" t="n"/>
      <c r="B270" s="34" t="n"/>
      <c r="C270" s="35" t="n"/>
      <c r="D270" s="34" t="n"/>
      <c r="E270" s="35" t="n"/>
      <c r="F270" s="36" t="n"/>
      <c r="G270" s="13">
        <f>IF(F270="","",IF(C270="",1,C270)*IF(E270="",1,E270)*F270)</f>
        <v/>
      </c>
      <c r="H270" s="37" t="n"/>
      <c r="I270" s="13">
        <f>IF(G270="","",G270*(IF(ISNUMBER(SEARCH("P",H270)),FRINGE_P,0)+IF(ISNUMBER(SEARCH("U",H270)),FRINGE_U,0))/100)</f>
        <v/>
      </c>
      <c r="J270" s="13">
        <f>IF(G270="","",G270+I270)</f>
        <v/>
      </c>
    </row>
    <row r="271">
      <c r="A271" s="34" t="n"/>
      <c r="B271" s="34" t="n"/>
      <c r="C271" s="35" t="n"/>
      <c r="D271" s="34" t="n"/>
      <c r="E271" s="35" t="n"/>
      <c r="F271" s="36" t="n"/>
      <c r="G271" s="13">
        <f>IF(F271="","",IF(C271="",1,C271)*IF(E271="",1,E271)*F271)</f>
        <v/>
      </c>
      <c r="H271" s="37" t="n"/>
      <c r="I271" s="13">
        <f>IF(G271="","",G271*(IF(ISNUMBER(SEARCH("P",H271)),FRINGE_P,0)+IF(ISNUMBER(SEARCH("U",H271)),FRINGE_U,0))/100)</f>
        <v/>
      </c>
      <c r="J271" s="13">
        <f>IF(G271="","",G271+I271)</f>
        <v/>
      </c>
    </row>
    <row r="272">
      <c r="B272" s="15" t="inlineStr">
        <is>
          <t>Total 3503 Fuel</t>
        </is>
      </c>
      <c r="G272" s="16">
        <f>SUM(G269:G271)</f>
        <v/>
      </c>
      <c r="I272" s="16">
        <f>SUM(I269:I271)</f>
        <v/>
      </c>
      <c r="J272" s="16">
        <f>SUM(J269:J271)</f>
        <v/>
      </c>
    </row>
    <row r="273">
      <c r="B273" s="15" t="inlineStr">
        <is>
          <t>TOTAL 3500 TRANSPORTATION</t>
        </is>
      </c>
      <c r="I273" s="19">
        <f>I260+I266+I272</f>
        <v/>
      </c>
      <c r="J273" s="38">
        <f>J260+J266+J272</f>
        <v/>
      </c>
    </row>
    <row r="275">
      <c r="A275" s="31" t="inlineStr">
        <is>
          <t>3600</t>
        </is>
      </c>
      <c r="B275" s="31" t="inlineStr">
        <is>
          <t>LOCATIONS</t>
        </is>
      </c>
      <c r="C275" s="32" t="n"/>
      <c r="D275" s="32" t="n"/>
      <c r="E275" s="32" t="n"/>
      <c r="F275" s="32" t="n"/>
      <c r="G275" s="32" t="n"/>
      <c r="H275" s="32" t="n"/>
      <c r="I275" s="32" t="n"/>
      <c r="J275" s="32" t="n"/>
    </row>
    <row r="276">
      <c r="A276" s="33" t="inlineStr">
        <is>
          <t>3601</t>
        </is>
      </c>
      <c r="B276" s="33" t="inlineStr">
        <is>
          <t>Location Manager</t>
        </is>
      </c>
    </row>
    <row r="277">
      <c r="A277" s="34" t="n"/>
      <c r="B277" s="34" t="n"/>
      <c r="C277" s="35" t="n"/>
      <c r="D277" s="34" t="n"/>
      <c r="E277" s="35" t="n"/>
      <c r="F277" s="36" t="n"/>
      <c r="G277" s="13">
        <f>IF(F277="","",IF(C277="",1,C277)*IF(E277="",1,E277)*F277)</f>
        <v/>
      </c>
      <c r="H277" s="37" t="n"/>
      <c r="I277" s="13">
        <f>IF(G277="","",G277*(IF(ISNUMBER(SEARCH("P",H277)),FRINGE_P,0)+IF(ISNUMBER(SEARCH("U",H277)),FRINGE_U,0))/100)</f>
        <v/>
      </c>
      <c r="J277" s="13">
        <f>IF(G277="","",G277+I277)</f>
        <v/>
      </c>
    </row>
    <row r="278">
      <c r="A278" s="34" t="n"/>
      <c r="B278" s="34" t="n"/>
      <c r="C278" s="35" t="n"/>
      <c r="D278" s="34" t="n"/>
      <c r="E278" s="35" t="n"/>
      <c r="F278" s="36" t="n"/>
      <c r="G278" s="13">
        <f>IF(F278="","",IF(C278="",1,C278)*IF(E278="",1,E278)*F278)</f>
        <v/>
      </c>
      <c r="H278" s="37" t="n"/>
      <c r="I278" s="13">
        <f>IF(G278="","",G278*(IF(ISNUMBER(SEARCH("P",H278)),FRINGE_P,0)+IF(ISNUMBER(SEARCH("U",H278)),FRINGE_U,0))/100)</f>
        <v/>
      </c>
      <c r="J278" s="13">
        <f>IF(G278="","",G278+I278)</f>
        <v/>
      </c>
    </row>
    <row r="279">
      <c r="A279" s="34" t="n"/>
      <c r="B279" s="34" t="n"/>
      <c r="C279" s="35" t="n"/>
      <c r="D279" s="34" t="n"/>
      <c r="E279" s="35" t="n"/>
      <c r="F279" s="36" t="n"/>
      <c r="G279" s="13">
        <f>IF(F279="","",IF(C279="",1,C279)*IF(E279="",1,E279)*F279)</f>
        <v/>
      </c>
      <c r="H279" s="37" t="n"/>
      <c r="I279" s="13">
        <f>IF(G279="","",G279*(IF(ISNUMBER(SEARCH("P",H279)),FRINGE_P,0)+IF(ISNUMBER(SEARCH("U",H279)),FRINGE_U,0))/100)</f>
        <v/>
      </c>
      <c r="J279" s="13">
        <f>IF(G279="","",G279+I279)</f>
        <v/>
      </c>
    </row>
    <row r="280">
      <c r="B280" s="15" t="inlineStr">
        <is>
          <t>Total 3601 Location Manager</t>
        </is>
      </c>
      <c r="G280" s="16">
        <f>SUM(G277:G279)</f>
        <v/>
      </c>
      <c r="I280" s="16">
        <f>SUM(I277:I279)</f>
        <v/>
      </c>
      <c r="J280" s="16">
        <f>SUM(J277:J279)</f>
        <v/>
      </c>
    </row>
    <row r="282">
      <c r="A282" s="33" t="inlineStr">
        <is>
          <t>3602</t>
        </is>
      </c>
      <c r="B282" s="33" t="inlineStr">
        <is>
          <t>Site Fees</t>
        </is>
      </c>
    </row>
    <row r="283">
      <c r="A283" s="34" t="n"/>
      <c r="B283" s="34" t="n"/>
      <c r="C283" s="35" t="n"/>
      <c r="D283" s="34" t="n"/>
      <c r="E283" s="35" t="n"/>
      <c r="F283" s="36" t="n"/>
      <c r="G283" s="13">
        <f>IF(F283="","",IF(C283="",1,C283)*IF(E283="",1,E283)*F283)</f>
        <v/>
      </c>
      <c r="H283" s="37" t="n"/>
      <c r="I283" s="13">
        <f>IF(G283="","",G283*(IF(ISNUMBER(SEARCH("P",H283)),FRINGE_P,0)+IF(ISNUMBER(SEARCH("U",H283)),FRINGE_U,0))/100)</f>
        <v/>
      </c>
      <c r="J283" s="13">
        <f>IF(G283="","",G283+I283)</f>
        <v/>
      </c>
    </row>
    <row r="284">
      <c r="A284" s="34" t="n"/>
      <c r="B284" s="34" t="n"/>
      <c r="C284" s="35" t="n"/>
      <c r="D284" s="34" t="n"/>
      <c r="E284" s="35" t="n"/>
      <c r="F284" s="36" t="n"/>
      <c r="G284" s="13">
        <f>IF(F284="","",IF(C284="",1,C284)*IF(E284="",1,E284)*F284)</f>
        <v/>
      </c>
      <c r="H284" s="37" t="n"/>
      <c r="I284" s="13">
        <f>IF(G284="","",G284*(IF(ISNUMBER(SEARCH("P",H284)),FRINGE_P,0)+IF(ISNUMBER(SEARCH("U",H284)),FRINGE_U,0))/100)</f>
        <v/>
      </c>
      <c r="J284" s="13">
        <f>IF(G284="","",G284+I284)</f>
        <v/>
      </c>
    </row>
    <row r="285">
      <c r="A285" s="34" t="n"/>
      <c r="B285" s="34" t="n"/>
      <c r="C285" s="35" t="n"/>
      <c r="D285" s="34" t="n"/>
      <c r="E285" s="35" t="n"/>
      <c r="F285" s="36" t="n"/>
      <c r="G285" s="13">
        <f>IF(F285="","",IF(C285="",1,C285)*IF(E285="",1,E285)*F285)</f>
        <v/>
      </c>
      <c r="H285" s="37" t="n"/>
      <c r="I285" s="13">
        <f>IF(G285="","",G285*(IF(ISNUMBER(SEARCH("P",H285)),FRINGE_P,0)+IF(ISNUMBER(SEARCH("U",H285)),FRINGE_U,0))/100)</f>
        <v/>
      </c>
      <c r="J285" s="13">
        <f>IF(G285="","",G285+I285)</f>
        <v/>
      </c>
    </row>
    <row r="286">
      <c r="B286" s="15" t="inlineStr">
        <is>
          <t>Total 3602 Site Fees</t>
        </is>
      </c>
      <c r="G286" s="16">
        <f>SUM(G283:G285)</f>
        <v/>
      </c>
      <c r="I286" s="16">
        <f>SUM(I283:I285)</f>
        <v/>
      </c>
      <c r="J286" s="16">
        <f>SUM(J283:J285)</f>
        <v/>
      </c>
    </row>
    <row r="288">
      <c r="A288" s="33" t="inlineStr">
        <is>
          <t>3603</t>
        </is>
      </c>
      <c r="B288" s="33" t="inlineStr">
        <is>
          <t>Permits</t>
        </is>
      </c>
    </row>
    <row r="289">
      <c r="A289" s="34" t="n"/>
      <c r="B289" s="34" t="n"/>
      <c r="C289" s="35" t="n"/>
      <c r="D289" s="34" t="n"/>
      <c r="E289" s="35" t="n"/>
      <c r="F289" s="36" t="n"/>
      <c r="G289" s="13">
        <f>IF(F289="","",IF(C289="",1,C289)*IF(E289="",1,E289)*F289)</f>
        <v/>
      </c>
      <c r="H289" s="37" t="n"/>
      <c r="I289" s="13">
        <f>IF(G289="","",G289*(IF(ISNUMBER(SEARCH("P",H289)),FRINGE_P,0)+IF(ISNUMBER(SEARCH("U",H289)),FRINGE_U,0))/100)</f>
        <v/>
      </c>
      <c r="J289" s="13">
        <f>IF(G289="","",G289+I289)</f>
        <v/>
      </c>
    </row>
    <row r="290">
      <c r="A290" s="34" t="n"/>
      <c r="B290" s="34" t="n"/>
      <c r="C290" s="35" t="n"/>
      <c r="D290" s="34" t="n"/>
      <c r="E290" s="35" t="n"/>
      <c r="F290" s="36" t="n"/>
      <c r="G290" s="13">
        <f>IF(F290="","",IF(C290="",1,C290)*IF(E290="",1,E290)*F290)</f>
        <v/>
      </c>
      <c r="H290" s="37" t="n"/>
      <c r="I290" s="13">
        <f>IF(G290="","",G290*(IF(ISNUMBER(SEARCH("P",H290)),FRINGE_P,0)+IF(ISNUMBER(SEARCH("U",H290)),FRINGE_U,0))/100)</f>
        <v/>
      </c>
      <c r="J290" s="13">
        <f>IF(G290="","",G290+I290)</f>
        <v/>
      </c>
    </row>
    <row r="291">
      <c r="A291" s="34" t="n"/>
      <c r="B291" s="34" t="n"/>
      <c r="C291" s="35" t="n"/>
      <c r="D291" s="34" t="n"/>
      <c r="E291" s="35" t="n"/>
      <c r="F291" s="36" t="n"/>
      <c r="G291" s="13">
        <f>IF(F291="","",IF(C291="",1,C291)*IF(E291="",1,E291)*F291)</f>
        <v/>
      </c>
      <c r="H291" s="37" t="n"/>
      <c r="I291" s="13">
        <f>IF(G291="","",G291*(IF(ISNUMBER(SEARCH("P",H291)),FRINGE_P,0)+IF(ISNUMBER(SEARCH("U",H291)),FRINGE_U,0))/100)</f>
        <v/>
      </c>
      <c r="J291" s="13">
        <f>IF(G291="","",G291+I291)</f>
        <v/>
      </c>
    </row>
    <row r="292">
      <c r="B292" s="15" t="inlineStr">
        <is>
          <t>Total 3603 Permits</t>
        </is>
      </c>
      <c r="G292" s="16">
        <f>SUM(G289:G291)</f>
        <v/>
      </c>
      <c r="I292" s="16">
        <f>SUM(I289:I291)</f>
        <v/>
      </c>
      <c r="J292" s="16">
        <f>SUM(J289:J291)</f>
        <v/>
      </c>
    </row>
    <row r="293">
      <c r="B293" s="15" t="inlineStr">
        <is>
          <t>TOTAL 3600 LOCATIONS</t>
        </is>
      </c>
      <c r="I293" s="19">
        <f>I280+I286+I292</f>
        <v/>
      </c>
      <c r="J293" s="38">
        <f>J280+J286+J292</f>
        <v/>
      </c>
    </row>
    <row r="295">
      <c r="A295" s="31" t="inlineStr">
        <is>
          <t>3700</t>
        </is>
      </c>
      <c r="B295" s="31" t="inlineStr">
        <is>
          <t>CATERING</t>
        </is>
      </c>
      <c r="C295" s="32" t="n"/>
      <c r="D295" s="32" t="n"/>
      <c r="E295" s="32" t="n"/>
      <c r="F295" s="32" t="n"/>
      <c r="G295" s="32" t="n"/>
      <c r="H295" s="32" t="n"/>
      <c r="I295" s="32" t="n"/>
      <c r="J295" s="32" t="n"/>
    </row>
    <row r="296">
      <c r="A296" s="33" t="inlineStr">
        <is>
          <t>3701</t>
        </is>
      </c>
      <c r="B296" s="33" t="inlineStr">
        <is>
          <t>Meals</t>
        </is>
      </c>
    </row>
    <row r="297">
      <c r="A297" s="34" t="n"/>
      <c r="B297" s="34" t="inlineStr">
        <is>
          <t>Crew meals</t>
        </is>
      </c>
      <c r="C297" s="35">
        <f>SHOOT_DAYS</f>
        <v/>
      </c>
      <c r="D297" s="34" t="inlineStr">
        <is>
          <t>Days</t>
        </is>
      </c>
      <c r="E297" s="35">
        <f>CREW_SIZE</f>
        <v/>
      </c>
      <c r="F297" s="36" t="n"/>
      <c r="G297" s="13">
        <f>IF(F297="","",IF(C297="",1,C297)*IF(E297="",1,E297)*F297)</f>
        <v/>
      </c>
      <c r="H297" s="37" t="n"/>
      <c r="I297" s="13">
        <f>IF(G297="","",G297*(IF(ISNUMBER(SEARCH("P",H297)),FRINGE_P,0)+IF(ISNUMBER(SEARCH("U",H297)),FRINGE_U,0))/100)</f>
        <v/>
      </c>
      <c r="J297" s="13">
        <f>IF(G297="","",G297+I297)</f>
        <v/>
      </c>
    </row>
    <row r="298">
      <c r="A298" s="34" t="n"/>
      <c r="B298" s="34" t="n"/>
      <c r="C298" s="35" t="n"/>
      <c r="D298" s="34" t="n"/>
      <c r="E298" s="35" t="n"/>
      <c r="F298" s="36" t="n"/>
      <c r="G298" s="13">
        <f>IF(F298="","",IF(C298="",1,C298)*IF(E298="",1,E298)*F298)</f>
        <v/>
      </c>
      <c r="H298" s="37" t="n"/>
      <c r="I298" s="13">
        <f>IF(G298="","",G298*(IF(ISNUMBER(SEARCH("P",H298)),FRINGE_P,0)+IF(ISNUMBER(SEARCH("U",H298)),FRINGE_U,0))/100)</f>
        <v/>
      </c>
      <c r="J298" s="13">
        <f>IF(G298="","",G298+I298)</f>
        <v/>
      </c>
    </row>
    <row r="299">
      <c r="A299" s="34" t="n"/>
      <c r="B299" s="34" t="n"/>
      <c r="C299" s="35" t="n"/>
      <c r="D299" s="34" t="n"/>
      <c r="E299" s="35" t="n"/>
      <c r="F299" s="36" t="n"/>
      <c r="G299" s="13">
        <f>IF(F299="","",IF(C299="",1,C299)*IF(E299="",1,E299)*F299)</f>
        <v/>
      </c>
      <c r="H299" s="37" t="n"/>
      <c r="I299" s="13">
        <f>IF(G299="","",G299*(IF(ISNUMBER(SEARCH("P",H299)),FRINGE_P,0)+IF(ISNUMBER(SEARCH("U",H299)),FRINGE_U,0))/100)</f>
        <v/>
      </c>
      <c r="J299" s="13">
        <f>IF(G299="","",G299+I299)</f>
        <v/>
      </c>
    </row>
    <row r="300">
      <c r="B300" s="15" t="inlineStr">
        <is>
          <t>Total 3701 Meals</t>
        </is>
      </c>
      <c r="G300" s="16">
        <f>SUM(G297:G299)</f>
        <v/>
      </c>
      <c r="I300" s="16">
        <f>SUM(I297:I299)</f>
        <v/>
      </c>
      <c r="J300" s="16">
        <f>SUM(J297:J299)</f>
        <v/>
      </c>
    </row>
    <row r="301">
      <c r="B301" s="15" t="inlineStr">
        <is>
          <t>TOTAL 3700 CATERING</t>
        </is>
      </c>
      <c r="I301" s="19">
        <f>I300</f>
        <v/>
      </c>
      <c r="J301" s="38">
        <f>J300</f>
        <v/>
      </c>
    </row>
    <row r="303">
      <c r="A303" s="31" t="inlineStr">
        <is>
          <t>3800</t>
        </is>
      </c>
      <c r="B303" s="31" t="inlineStr">
        <is>
          <t>MEDIA &amp; DATA</t>
        </is>
      </c>
      <c r="C303" s="32" t="n"/>
      <c r="D303" s="32" t="n"/>
      <c r="E303" s="32" t="n"/>
      <c r="F303" s="32" t="n"/>
      <c r="G303" s="32" t="n"/>
      <c r="H303" s="32" t="n"/>
      <c r="I303" s="32" t="n"/>
      <c r="J303" s="32" t="n"/>
    </row>
    <row r="304">
      <c r="A304" s="33" t="inlineStr">
        <is>
          <t>3801</t>
        </is>
      </c>
      <c r="B304" s="33" t="inlineStr">
        <is>
          <t>Media &amp; Drives</t>
        </is>
      </c>
    </row>
    <row r="305">
      <c r="A305" s="34" t="n"/>
      <c r="B305" s="34" t="n"/>
      <c r="C305" s="35" t="n"/>
      <c r="D305" s="34" t="n"/>
      <c r="E305" s="35" t="n"/>
      <c r="F305" s="36" t="n"/>
      <c r="G305" s="13">
        <f>IF(F305="","",IF(C305="",1,C305)*IF(E305="",1,E305)*F305)</f>
        <v/>
      </c>
      <c r="H305" s="37" t="n"/>
      <c r="I305" s="13">
        <f>IF(G305="","",G305*(IF(ISNUMBER(SEARCH("P",H305)),FRINGE_P,0)+IF(ISNUMBER(SEARCH("U",H305)),FRINGE_U,0))/100)</f>
        <v/>
      </c>
      <c r="J305" s="13">
        <f>IF(G305="","",G305+I305)</f>
        <v/>
      </c>
    </row>
    <row r="306">
      <c r="A306" s="34" t="n"/>
      <c r="B306" s="34" t="n"/>
      <c r="C306" s="35" t="n"/>
      <c r="D306" s="34" t="n"/>
      <c r="E306" s="35" t="n"/>
      <c r="F306" s="36" t="n"/>
      <c r="G306" s="13">
        <f>IF(F306="","",IF(C306="",1,C306)*IF(E306="",1,E306)*F306)</f>
        <v/>
      </c>
      <c r="H306" s="37" t="n"/>
      <c r="I306" s="13">
        <f>IF(G306="","",G306*(IF(ISNUMBER(SEARCH("P",H306)),FRINGE_P,0)+IF(ISNUMBER(SEARCH("U",H306)),FRINGE_U,0))/100)</f>
        <v/>
      </c>
      <c r="J306" s="13">
        <f>IF(G306="","",G306+I306)</f>
        <v/>
      </c>
    </row>
    <row r="307">
      <c r="A307" s="34" t="n"/>
      <c r="B307" s="34" t="n"/>
      <c r="C307" s="35" t="n"/>
      <c r="D307" s="34" t="n"/>
      <c r="E307" s="35" t="n"/>
      <c r="F307" s="36" t="n"/>
      <c r="G307" s="13">
        <f>IF(F307="","",IF(C307="",1,C307)*IF(E307="",1,E307)*F307)</f>
        <v/>
      </c>
      <c r="H307" s="37" t="n"/>
      <c r="I307" s="13">
        <f>IF(G307="","",G307*(IF(ISNUMBER(SEARCH("P",H307)),FRINGE_P,0)+IF(ISNUMBER(SEARCH("U",H307)),FRINGE_U,0))/100)</f>
        <v/>
      </c>
      <c r="J307" s="13">
        <f>IF(G307="","",G307+I307)</f>
        <v/>
      </c>
    </row>
    <row r="308">
      <c r="B308" s="15" t="inlineStr">
        <is>
          <t>Total 3801 Media &amp; Drives</t>
        </is>
      </c>
      <c r="G308" s="16">
        <f>SUM(G305:G307)</f>
        <v/>
      </c>
      <c r="I308" s="16">
        <f>SUM(I305:I307)</f>
        <v/>
      </c>
      <c r="J308" s="16">
        <f>SUM(J305:J307)</f>
        <v/>
      </c>
    </row>
    <row r="310">
      <c r="A310" s="33" t="inlineStr">
        <is>
          <t>3802</t>
        </is>
      </c>
      <c r="B310" s="33" t="inlineStr">
        <is>
          <t>DIT</t>
        </is>
      </c>
    </row>
    <row r="311">
      <c r="A311" s="34" t="n"/>
      <c r="B311" s="34" t="n"/>
      <c r="C311" s="35" t="n"/>
      <c r="D311" s="34" t="n"/>
      <c r="E311" s="35" t="n"/>
      <c r="F311" s="36" t="n"/>
      <c r="G311" s="13">
        <f>IF(F311="","",IF(C311="",1,C311)*IF(E311="",1,E311)*F311)</f>
        <v/>
      </c>
      <c r="H311" s="37" t="n"/>
      <c r="I311" s="13">
        <f>IF(G311="","",G311*(IF(ISNUMBER(SEARCH("P",H311)),FRINGE_P,0)+IF(ISNUMBER(SEARCH("U",H311)),FRINGE_U,0))/100)</f>
        <v/>
      </c>
      <c r="J311" s="13">
        <f>IF(G311="","",G311+I311)</f>
        <v/>
      </c>
    </row>
    <row r="312">
      <c r="A312" s="34" t="n"/>
      <c r="B312" s="34" t="n"/>
      <c r="C312" s="35" t="n"/>
      <c r="D312" s="34" t="n"/>
      <c r="E312" s="35" t="n"/>
      <c r="F312" s="36" t="n"/>
      <c r="G312" s="13">
        <f>IF(F312="","",IF(C312="",1,C312)*IF(E312="",1,E312)*F312)</f>
        <v/>
      </c>
      <c r="H312" s="37" t="n"/>
      <c r="I312" s="13">
        <f>IF(G312="","",G312*(IF(ISNUMBER(SEARCH("P",H312)),FRINGE_P,0)+IF(ISNUMBER(SEARCH("U",H312)),FRINGE_U,0))/100)</f>
        <v/>
      </c>
      <c r="J312" s="13">
        <f>IF(G312="","",G312+I312)</f>
        <v/>
      </c>
    </row>
    <row r="313">
      <c r="A313" s="34" t="n"/>
      <c r="B313" s="34" t="n"/>
      <c r="C313" s="35" t="n"/>
      <c r="D313" s="34" t="n"/>
      <c r="E313" s="35" t="n"/>
      <c r="F313" s="36" t="n"/>
      <c r="G313" s="13">
        <f>IF(F313="","",IF(C313="",1,C313)*IF(E313="",1,E313)*F313)</f>
        <v/>
      </c>
      <c r="H313" s="37" t="n"/>
      <c r="I313" s="13">
        <f>IF(G313="","",G313*(IF(ISNUMBER(SEARCH("P",H313)),FRINGE_P,0)+IF(ISNUMBER(SEARCH("U",H313)),FRINGE_U,0))/100)</f>
        <v/>
      </c>
      <c r="J313" s="13">
        <f>IF(G313="","",G313+I313)</f>
        <v/>
      </c>
    </row>
    <row r="314">
      <c r="B314" s="15" t="inlineStr">
        <is>
          <t>Total 3802 DIT</t>
        </is>
      </c>
      <c r="G314" s="16">
        <f>SUM(G311:G313)</f>
        <v/>
      </c>
      <c r="I314" s="16">
        <f>SUM(I311:I313)</f>
        <v/>
      </c>
      <c r="J314" s="16">
        <f>SUM(J311:J313)</f>
        <v/>
      </c>
    </row>
    <row r="315">
      <c r="B315" s="15" t="inlineStr">
        <is>
          <t>TOTAL 3800 MEDIA &amp; DATA</t>
        </is>
      </c>
      <c r="I315" s="19">
        <f>I308+I314</f>
        <v/>
      </c>
      <c r="J315" s="38">
        <f>J308+J314</f>
        <v/>
      </c>
    </row>
    <row r="317">
      <c r="A317" s="31" t="inlineStr">
        <is>
          <t>4500</t>
        </is>
      </c>
      <c r="B317" s="31" t="inlineStr">
        <is>
          <t>EDITORIAL</t>
        </is>
      </c>
      <c r="C317" s="32" t="n"/>
      <c r="D317" s="32" t="n"/>
      <c r="E317" s="32" t="n"/>
      <c r="F317" s="32" t="n"/>
      <c r="G317" s="32" t="n"/>
      <c r="H317" s="32" t="n"/>
      <c r="I317" s="32" t="n"/>
      <c r="J317" s="32" t="n"/>
    </row>
    <row r="318">
      <c r="A318" s="33" t="inlineStr">
        <is>
          <t>4501</t>
        </is>
      </c>
      <c r="B318" s="33" t="inlineStr">
        <is>
          <t>Editor</t>
        </is>
      </c>
    </row>
    <row r="319">
      <c r="A319" s="34" t="n"/>
      <c r="B319" s="34" t="n"/>
      <c r="C319" s="35" t="n"/>
      <c r="D319" s="34" t="n"/>
      <c r="E319" s="35" t="n"/>
      <c r="F319" s="36" t="n"/>
      <c r="G319" s="13">
        <f>IF(F319="","",IF(C319="",1,C319)*IF(E319="",1,E319)*F319)</f>
        <v/>
      </c>
      <c r="H319" s="37" t="n"/>
      <c r="I319" s="13">
        <f>IF(G319="","",G319*(IF(ISNUMBER(SEARCH("P",H319)),FRINGE_P,0)+IF(ISNUMBER(SEARCH("U",H319)),FRINGE_U,0))/100)</f>
        <v/>
      </c>
      <c r="J319" s="13">
        <f>IF(G319="","",G319+I319)</f>
        <v/>
      </c>
    </row>
    <row r="320">
      <c r="A320" s="34" t="n"/>
      <c r="B320" s="34" t="n"/>
      <c r="C320" s="35" t="n"/>
      <c r="D320" s="34" t="n"/>
      <c r="E320" s="35" t="n"/>
      <c r="F320" s="36" t="n"/>
      <c r="G320" s="13">
        <f>IF(F320="","",IF(C320="",1,C320)*IF(E320="",1,E320)*F320)</f>
        <v/>
      </c>
      <c r="H320" s="37" t="n"/>
      <c r="I320" s="13">
        <f>IF(G320="","",G320*(IF(ISNUMBER(SEARCH("P",H320)),FRINGE_P,0)+IF(ISNUMBER(SEARCH("U",H320)),FRINGE_U,0))/100)</f>
        <v/>
      </c>
      <c r="J320" s="13">
        <f>IF(G320="","",G320+I320)</f>
        <v/>
      </c>
    </row>
    <row r="321">
      <c r="A321" s="34" t="n"/>
      <c r="B321" s="34" t="n"/>
      <c r="C321" s="35" t="n"/>
      <c r="D321" s="34" t="n"/>
      <c r="E321" s="35" t="n"/>
      <c r="F321" s="36" t="n"/>
      <c r="G321" s="13">
        <f>IF(F321="","",IF(C321="",1,C321)*IF(E321="",1,E321)*F321)</f>
        <v/>
      </c>
      <c r="H321" s="37" t="n"/>
      <c r="I321" s="13">
        <f>IF(G321="","",G321*(IF(ISNUMBER(SEARCH("P",H321)),FRINGE_P,0)+IF(ISNUMBER(SEARCH("U",H321)),FRINGE_U,0))/100)</f>
        <v/>
      </c>
      <c r="J321" s="13">
        <f>IF(G321="","",G321+I321)</f>
        <v/>
      </c>
    </row>
    <row r="322">
      <c r="B322" s="15" t="inlineStr">
        <is>
          <t>Total 4501 Editor</t>
        </is>
      </c>
      <c r="G322" s="16">
        <f>SUM(G319:G321)</f>
        <v/>
      </c>
      <c r="I322" s="16">
        <f>SUM(I319:I321)</f>
        <v/>
      </c>
      <c r="J322" s="16">
        <f>SUM(J319:J321)</f>
        <v/>
      </c>
    </row>
    <row r="324">
      <c r="A324" s="33" t="inlineStr">
        <is>
          <t>4502</t>
        </is>
      </c>
      <c r="B324" s="33" t="inlineStr">
        <is>
          <t>Edit Suite</t>
        </is>
      </c>
    </row>
    <row r="325">
      <c r="A325" s="34" t="n"/>
      <c r="B325" s="34" t="n"/>
      <c r="C325" s="35" t="n"/>
      <c r="D325" s="34" t="n"/>
      <c r="E325" s="35" t="n"/>
      <c r="F325" s="36" t="n"/>
      <c r="G325" s="13">
        <f>IF(F325="","",IF(C325="",1,C325)*IF(E325="",1,E325)*F325)</f>
        <v/>
      </c>
      <c r="H325" s="37" t="n"/>
      <c r="I325" s="13">
        <f>IF(G325="","",G325*(IF(ISNUMBER(SEARCH("P",H325)),FRINGE_P,0)+IF(ISNUMBER(SEARCH("U",H325)),FRINGE_U,0))/100)</f>
        <v/>
      </c>
      <c r="J325" s="13">
        <f>IF(G325="","",G325+I325)</f>
        <v/>
      </c>
    </row>
    <row r="326">
      <c r="A326" s="34" t="n"/>
      <c r="B326" s="34" t="n"/>
      <c r="C326" s="35" t="n"/>
      <c r="D326" s="34" t="n"/>
      <c r="E326" s="35" t="n"/>
      <c r="F326" s="36" t="n"/>
      <c r="G326" s="13">
        <f>IF(F326="","",IF(C326="",1,C326)*IF(E326="",1,E326)*F326)</f>
        <v/>
      </c>
      <c r="H326" s="37" t="n"/>
      <c r="I326" s="13">
        <f>IF(G326="","",G326*(IF(ISNUMBER(SEARCH("P",H326)),FRINGE_P,0)+IF(ISNUMBER(SEARCH("U",H326)),FRINGE_U,0))/100)</f>
        <v/>
      </c>
      <c r="J326" s="13">
        <f>IF(G326="","",G326+I326)</f>
        <v/>
      </c>
    </row>
    <row r="327">
      <c r="A327" s="34" t="n"/>
      <c r="B327" s="34" t="n"/>
      <c r="C327" s="35" t="n"/>
      <c r="D327" s="34" t="n"/>
      <c r="E327" s="35" t="n"/>
      <c r="F327" s="36" t="n"/>
      <c r="G327" s="13">
        <f>IF(F327="","",IF(C327="",1,C327)*IF(E327="",1,E327)*F327)</f>
        <v/>
      </c>
      <c r="H327" s="37" t="n"/>
      <c r="I327" s="13">
        <f>IF(G327="","",G327*(IF(ISNUMBER(SEARCH("P",H327)),FRINGE_P,0)+IF(ISNUMBER(SEARCH("U",H327)),FRINGE_U,0))/100)</f>
        <v/>
      </c>
      <c r="J327" s="13">
        <f>IF(G327="","",G327+I327)</f>
        <v/>
      </c>
    </row>
    <row r="328">
      <c r="B328" s="15" t="inlineStr">
        <is>
          <t>Total 4502 Edit Suite</t>
        </is>
      </c>
      <c r="G328" s="16">
        <f>SUM(G325:G327)</f>
        <v/>
      </c>
      <c r="I328" s="16">
        <f>SUM(I325:I327)</f>
        <v/>
      </c>
      <c r="J328" s="16">
        <f>SUM(J325:J327)</f>
        <v/>
      </c>
    </row>
    <row r="329">
      <c r="B329" s="15" t="inlineStr">
        <is>
          <t>TOTAL 4500 EDITORIAL</t>
        </is>
      </c>
      <c r="I329" s="19">
        <f>I322+I328</f>
        <v/>
      </c>
      <c r="J329" s="38">
        <f>J322+J328</f>
        <v/>
      </c>
    </row>
    <row r="331">
      <c r="A331" s="31" t="inlineStr">
        <is>
          <t>4600</t>
        </is>
      </c>
      <c r="B331" s="31" t="inlineStr">
        <is>
          <t>MUSIC</t>
        </is>
      </c>
      <c r="C331" s="32" t="n"/>
      <c r="D331" s="32" t="n"/>
      <c r="E331" s="32" t="n"/>
      <c r="F331" s="32" t="n"/>
      <c r="G331" s="32" t="n"/>
      <c r="H331" s="32" t="n"/>
      <c r="I331" s="32" t="n"/>
      <c r="J331" s="32" t="n"/>
    </row>
    <row r="332">
      <c r="A332" s="33" t="inlineStr">
        <is>
          <t>4601</t>
        </is>
      </c>
      <c r="B332" s="33" t="inlineStr">
        <is>
          <t>Composer</t>
        </is>
      </c>
    </row>
    <row r="333">
      <c r="A333" s="34" t="n"/>
      <c r="B333" s="34" t="n"/>
      <c r="C333" s="35" t="n"/>
      <c r="D333" s="34" t="n"/>
      <c r="E333" s="35" t="n"/>
      <c r="F333" s="36" t="n"/>
      <c r="G333" s="13">
        <f>IF(F333="","",IF(C333="",1,C333)*IF(E333="",1,E333)*F333)</f>
        <v/>
      </c>
      <c r="H333" s="37" t="n"/>
      <c r="I333" s="13">
        <f>IF(G333="","",G333*(IF(ISNUMBER(SEARCH("P",H333)),FRINGE_P,0)+IF(ISNUMBER(SEARCH("U",H333)),FRINGE_U,0))/100)</f>
        <v/>
      </c>
      <c r="J333" s="13">
        <f>IF(G333="","",G333+I333)</f>
        <v/>
      </c>
    </row>
    <row r="334">
      <c r="A334" s="34" t="n"/>
      <c r="B334" s="34" t="n"/>
      <c r="C334" s="35" t="n"/>
      <c r="D334" s="34" t="n"/>
      <c r="E334" s="35" t="n"/>
      <c r="F334" s="36" t="n"/>
      <c r="G334" s="13">
        <f>IF(F334="","",IF(C334="",1,C334)*IF(E334="",1,E334)*F334)</f>
        <v/>
      </c>
      <c r="H334" s="37" t="n"/>
      <c r="I334" s="13">
        <f>IF(G334="","",G334*(IF(ISNUMBER(SEARCH("P",H334)),FRINGE_P,0)+IF(ISNUMBER(SEARCH("U",H334)),FRINGE_U,0))/100)</f>
        <v/>
      </c>
      <c r="J334" s="13">
        <f>IF(G334="","",G334+I334)</f>
        <v/>
      </c>
    </row>
    <row r="335">
      <c r="A335" s="34" t="n"/>
      <c r="B335" s="34" t="n"/>
      <c r="C335" s="35" t="n"/>
      <c r="D335" s="34" t="n"/>
      <c r="E335" s="35" t="n"/>
      <c r="F335" s="36" t="n"/>
      <c r="G335" s="13">
        <f>IF(F335="","",IF(C335="",1,C335)*IF(E335="",1,E335)*F335)</f>
        <v/>
      </c>
      <c r="H335" s="37" t="n"/>
      <c r="I335" s="13">
        <f>IF(G335="","",G335*(IF(ISNUMBER(SEARCH("P",H335)),FRINGE_P,0)+IF(ISNUMBER(SEARCH("U",H335)),FRINGE_U,0))/100)</f>
        <v/>
      </c>
      <c r="J335" s="13">
        <f>IF(G335="","",G335+I335)</f>
        <v/>
      </c>
    </row>
    <row r="336">
      <c r="B336" s="15" t="inlineStr">
        <is>
          <t>Total 4601 Composer</t>
        </is>
      </c>
      <c r="G336" s="16">
        <f>SUM(G333:G335)</f>
        <v/>
      </c>
      <c r="I336" s="16">
        <f>SUM(I333:I335)</f>
        <v/>
      </c>
      <c r="J336" s="16">
        <f>SUM(J333:J335)</f>
        <v/>
      </c>
    </row>
    <row r="338">
      <c r="A338" s="33" t="inlineStr">
        <is>
          <t>4602</t>
        </is>
      </c>
      <c r="B338" s="33" t="inlineStr">
        <is>
          <t>Licensing</t>
        </is>
      </c>
    </row>
    <row r="339">
      <c r="A339" s="34" t="n"/>
      <c r="B339" s="34" t="n"/>
      <c r="C339" s="35" t="n"/>
      <c r="D339" s="34" t="n"/>
      <c r="E339" s="35" t="n"/>
      <c r="F339" s="36" t="n"/>
      <c r="G339" s="13">
        <f>IF(F339="","",IF(C339="",1,C339)*IF(E339="",1,E339)*F339)</f>
        <v/>
      </c>
      <c r="H339" s="37" t="n"/>
      <c r="I339" s="13">
        <f>IF(G339="","",G339*(IF(ISNUMBER(SEARCH("P",H339)),FRINGE_P,0)+IF(ISNUMBER(SEARCH("U",H339)),FRINGE_U,0))/100)</f>
        <v/>
      </c>
      <c r="J339" s="13">
        <f>IF(G339="","",G339+I339)</f>
        <v/>
      </c>
    </row>
    <row r="340">
      <c r="A340" s="34" t="n"/>
      <c r="B340" s="34" t="n"/>
      <c r="C340" s="35" t="n"/>
      <c r="D340" s="34" t="n"/>
      <c r="E340" s="35" t="n"/>
      <c r="F340" s="36" t="n"/>
      <c r="G340" s="13">
        <f>IF(F340="","",IF(C340="",1,C340)*IF(E340="",1,E340)*F340)</f>
        <v/>
      </c>
      <c r="H340" s="37" t="n"/>
      <c r="I340" s="13">
        <f>IF(G340="","",G340*(IF(ISNUMBER(SEARCH("P",H340)),FRINGE_P,0)+IF(ISNUMBER(SEARCH("U",H340)),FRINGE_U,0))/100)</f>
        <v/>
      </c>
      <c r="J340" s="13">
        <f>IF(G340="","",G340+I340)</f>
        <v/>
      </c>
    </row>
    <row r="341">
      <c r="A341" s="34" t="n"/>
      <c r="B341" s="34" t="n"/>
      <c r="C341" s="35" t="n"/>
      <c r="D341" s="34" t="n"/>
      <c r="E341" s="35" t="n"/>
      <c r="F341" s="36" t="n"/>
      <c r="G341" s="13">
        <f>IF(F341="","",IF(C341="",1,C341)*IF(E341="",1,E341)*F341)</f>
        <v/>
      </c>
      <c r="H341" s="37" t="n"/>
      <c r="I341" s="13">
        <f>IF(G341="","",G341*(IF(ISNUMBER(SEARCH("P",H341)),FRINGE_P,0)+IF(ISNUMBER(SEARCH("U",H341)),FRINGE_U,0))/100)</f>
        <v/>
      </c>
      <c r="J341" s="13">
        <f>IF(G341="","",G341+I341)</f>
        <v/>
      </c>
    </row>
    <row r="342">
      <c r="B342" s="15" t="inlineStr">
        <is>
          <t>Total 4602 Licensing</t>
        </is>
      </c>
      <c r="G342" s="16">
        <f>SUM(G339:G341)</f>
        <v/>
      </c>
      <c r="I342" s="16">
        <f>SUM(I339:I341)</f>
        <v/>
      </c>
      <c r="J342" s="16">
        <f>SUM(J339:J341)</f>
        <v/>
      </c>
    </row>
    <row r="343">
      <c r="B343" s="15" t="inlineStr">
        <is>
          <t>TOTAL 4600 MUSIC</t>
        </is>
      </c>
      <c r="I343" s="19">
        <f>I336+I342</f>
        <v/>
      </c>
      <c r="J343" s="38">
        <f>J336+J342</f>
        <v/>
      </c>
    </row>
    <row r="345">
      <c r="A345" s="31" t="inlineStr">
        <is>
          <t>4700</t>
        </is>
      </c>
      <c r="B345" s="31" t="inlineStr">
        <is>
          <t>POST SOUND</t>
        </is>
      </c>
      <c r="C345" s="32" t="n"/>
      <c r="D345" s="32" t="n"/>
      <c r="E345" s="32" t="n"/>
      <c r="F345" s="32" t="n"/>
      <c r="G345" s="32" t="n"/>
      <c r="H345" s="32" t="n"/>
      <c r="I345" s="32" t="n"/>
      <c r="J345" s="32" t="n"/>
    </row>
    <row r="346">
      <c r="A346" s="33" t="inlineStr">
        <is>
          <t>4701</t>
        </is>
      </c>
      <c r="B346" s="33" t="inlineStr">
        <is>
          <t>Sound Design &amp; Mix</t>
        </is>
      </c>
    </row>
    <row r="347">
      <c r="A347" s="34" t="n"/>
      <c r="B347" s="34" t="n"/>
      <c r="C347" s="35" t="n"/>
      <c r="D347" s="34" t="n"/>
      <c r="E347" s="35" t="n"/>
      <c r="F347" s="36" t="n"/>
      <c r="G347" s="13">
        <f>IF(F347="","",IF(C347="",1,C347)*IF(E347="",1,E347)*F347)</f>
        <v/>
      </c>
      <c r="H347" s="37" t="n"/>
      <c r="I347" s="13">
        <f>IF(G347="","",G347*(IF(ISNUMBER(SEARCH("P",H347)),FRINGE_P,0)+IF(ISNUMBER(SEARCH("U",H347)),FRINGE_U,0))/100)</f>
        <v/>
      </c>
      <c r="J347" s="13">
        <f>IF(G347="","",G347+I347)</f>
        <v/>
      </c>
    </row>
    <row r="348">
      <c r="A348" s="34" t="n"/>
      <c r="B348" s="34" t="n"/>
      <c r="C348" s="35" t="n"/>
      <c r="D348" s="34" t="n"/>
      <c r="E348" s="35" t="n"/>
      <c r="F348" s="36" t="n"/>
      <c r="G348" s="13">
        <f>IF(F348="","",IF(C348="",1,C348)*IF(E348="",1,E348)*F348)</f>
        <v/>
      </c>
      <c r="H348" s="37" t="n"/>
      <c r="I348" s="13">
        <f>IF(G348="","",G348*(IF(ISNUMBER(SEARCH("P",H348)),FRINGE_P,0)+IF(ISNUMBER(SEARCH("U",H348)),FRINGE_U,0))/100)</f>
        <v/>
      </c>
      <c r="J348" s="13">
        <f>IF(G348="","",G348+I348)</f>
        <v/>
      </c>
    </row>
    <row r="349">
      <c r="A349" s="34" t="n"/>
      <c r="B349" s="34" t="n"/>
      <c r="C349" s="35" t="n"/>
      <c r="D349" s="34" t="n"/>
      <c r="E349" s="35" t="n"/>
      <c r="F349" s="36" t="n"/>
      <c r="G349" s="13">
        <f>IF(F349="","",IF(C349="",1,C349)*IF(E349="",1,E349)*F349)</f>
        <v/>
      </c>
      <c r="H349" s="37" t="n"/>
      <c r="I349" s="13">
        <f>IF(G349="","",G349*(IF(ISNUMBER(SEARCH("P",H349)),FRINGE_P,0)+IF(ISNUMBER(SEARCH("U",H349)),FRINGE_U,0))/100)</f>
        <v/>
      </c>
      <c r="J349" s="13">
        <f>IF(G349="","",G349+I349)</f>
        <v/>
      </c>
    </row>
    <row r="350">
      <c r="B350" s="15" t="inlineStr">
        <is>
          <t>Total 4701 Sound Design &amp; Mix</t>
        </is>
      </c>
      <c r="G350" s="16">
        <f>SUM(G347:G349)</f>
        <v/>
      </c>
      <c r="I350" s="16">
        <f>SUM(I347:I349)</f>
        <v/>
      </c>
      <c r="J350" s="16">
        <f>SUM(J347:J349)</f>
        <v/>
      </c>
    </row>
    <row r="351">
      <c r="B351" s="15" t="inlineStr">
        <is>
          <t>TOTAL 4700 POST SOUND</t>
        </is>
      </c>
      <c r="I351" s="19">
        <f>I350</f>
        <v/>
      </c>
      <c r="J351" s="38">
        <f>J350</f>
        <v/>
      </c>
    </row>
    <row r="353">
      <c r="A353" s="31" t="inlineStr">
        <is>
          <t>4800</t>
        </is>
      </c>
      <c r="B353" s="31" t="inlineStr">
        <is>
          <t>VISUAL EFFECTS</t>
        </is>
      </c>
      <c r="C353" s="32" t="n"/>
      <c r="D353" s="32" t="n"/>
      <c r="E353" s="32" t="n"/>
      <c r="F353" s="32" t="n"/>
      <c r="G353" s="32" t="n"/>
      <c r="H353" s="32" t="n"/>
      <c r="I353" s="32" t="n"/>
      <c r="J353" s="32" t="n"/>
    </row>
    <row r="354">
      <c r="A354" s="33" t="inlineStr">
        <is>
          <t>4801</t>
        </is>
      </c>
      <c r="B354" s="33" t="inlineStr">
        <is>
          <t>VFX Supervisor</t>
        </is>
      </c>
    </row>
    <row r="355">
      <c r="A355" s="34" t="n"/>
      <c r="B355" s="34" t="n"/>
      <c r="C355" s="35" t="n"/>
      <c r="D355" s="34" t="n"/>
      <c r="E355" s="35" t="n"/>
      <c r="F355" s="36" t="n"/>
      <c r="G355" s="13">
        <f>IF(F355="","",IF(C355="",1,C355)*IF(E355="",1,E355)*F355)</f>
        <v/>
      </c>
      <c r="H355" s="37" t="n"/>
      <c r="I355" s="13">
        <f>IF(G355="","",G355*(IF(ISNUMBER(SEARCH("P",H355)),FRINGE_P,0)+IF(ISNUMBER(SEARCH("U",H355)),FRINGE_U,0))/100)</f>
        <v/>
      </c>
      <c r="J355" s="13">
        <f>IF(G355="","",G355+I355)</f>
        <v/>
      </c>
    </row>
    <row r="356">
      <c r="A356" s="34" t="n"/>
      <c r="B356" s="34" t="n"/>
      <c r="C356" s="35" t="n"/>
      <c r="D356" s="34" t="n"/>
      <c r="E356" s="35" t="n"/>
      <c r="F356" s="36" t="n"/>
      <c r="G356" s="13">
        <f>IF(F356="","",IF(C356="",1,C356)*IF(E356="",1,E356)*F356)</f>
        <v/>
      </c>
      <c r="H356" s="37" t="n"/>
      <c r="I356" s="13">
        <f>IF(G356="","",G356*(IF(ISNUMBER(SEARCH("P",H356)),FRINGE_P,0)+IF(ISNUMBER(SEARCH("U",H356)),FRINGE_U,0))/100)</f>
        <v/>
      </c>
      <c r="J356" s="13">
        <f>IF(G356="","",G356+I356)</f>
        <v/>
      </c>
    </row>
    <row r="357">
      <c r="A357" s="34" t="n"/>
      <c r="B357" s="34" t="n"/>
      <c r="C357" s="35" t="n"/>
      <c r="D357" s="34" t="n"/>
      <c r="E357" s="35" t="n"/>
      <c r="F357" s="36" t="n"/>
      <c r="G357" s="13">
        <f>IF(F357="","",IF(C357="",1,C357)*IF(E357="",1,E357)*F357)</f>
        <v/>
      </c>
      <c r="H357" s="37" t="n"/>
      <c r="I357" s="13">
        <f>IF(G357="","",G357*(IF(ISNUMBER(SEARCH("P",H357)),FRINGE_P,0)+IF(ISNUMBER(SEARCH("U",H357)),FRINGE_U,0))/100)</f>
        <v/>
      </c>
      <c r="J357" s="13">
        <f>IF(G357="","",G357+I357)</f>
        <v/>
      </c>
    </row>
    <row r="358">
      <c r="B358" s="15" t="inlineStr">
        <is>
          <t>Total 4801 VFX Supervisor</t>
        </is>
      </c>
      <c r="G358" s="16">
        <f>SUM(G355:G357)</f>
        <v/>
      </c>
      <c r="I358" s="16">
        <f>SUM(I355:I357)</f>
        <v/>
      </c>
      <c r="J358" s="16">
        <f>SUM(J355:J357)</f>
        <v/>
      </c>
    </row>
    <row r="360">
      <c r="A360" s="33" t="inlineStr">
        <is>
          <t>4802</t>
        </is>
      </c>
      <c r="B360" s="33" t="inlineStr">
        <is>
          <t>VFX Producer and Coordinator</t>
        </is>
      </c>
    </row>
    <row r="361">
      <c r="A361" s="34" t="n"/>
      <c r="B361" s="34" t="n"/>
      <c r="C361" s="35" t="n"/>
      <c r="D361" s="34" t="n"/>
      <c r="E361" s="35" t="n"/>
      <c r="F361" s="36" t="n"/>
      <c r="G361" s="13">
        <f>IF(F361="","",IF(C361="",1,C361)*IF(E361="",1,E361)*F361)</f>
        <v/>
      </c>
      <c r="H361" s="37" t="n"/>
      <c r="I361" s="13">
        <f>IF(G361="","",G361*(IF(ISNUMBER(SEARCH("P",H361)),FRINGE_P,0)+IF(ISNUMBER(SEARCH("U",H361)),FRINGE_U,0))/100)</f>
        <v/>
      </c>
      <c r="J361" s="13">
        <f>IF(G361="","",G361+I361)</f>
        <v/>
      </c>
    </row>
    <row r="362">
      <c r="A362" s="34" t="n"/>
      <c r="B362" s="34" t="n"/>
      <c r="C362" s="35" t="n"/>
      <c r="D362" s="34" t="n"/>
      <c r="E362" s="35" t="n"/>
      <c r="F362" s="36" t="n"/>
      <c r="G362" s="13">
        <f>IF(F362="","",IF(C362="",1,C362)*IF(E362="",1,E362)*F362)</f>
        <v/>
      </c>
      <c r="H362" s="37" t="n"/>
      <c r="I362" s="13">
        <f>IF(G362="","",G362*(IF(ISNUMBER(SEARCH("P",H362)),FRINGE_P,0)+IF(ISNUMBER(SEARCH("U",H362)),FRINGE_U,0))/100)</f>
        <v/>
      </c>
      <c r="J362" s="13">
        <f>IF(G362="","",G362+I362)</f>
        <v/>
      </c>
    </row>
    <row r="363">
      <c r="A363" s="34" t="n"/>
      <c r="B363" s="34" t="n"/>
      <c r="C363" s="35" t="n"/>
      <c r="D363" s="34" t="n"/>
      <c r="E363" s="35" t="n"/>
      <c r="F363" s="36" t="n"/>
      <c r="G363" s="13">
        <f>IF(F363="","",IF(C363="",1,C363)*IF(E363="",1,E363)*F363)</f>
        <v/>
      </c>
      <c r="H363" s="37" t="n"/>
      <c r="I363" s="13">
        <f>IF(G363="","",G363*(IF(ISNUMBER(SEARCH("P",H363)),FRINGE_P,0)+IF(ISNUMBER(SEARCH("U",H363)),FRINGE_U,0))/100)</f>
        <v/>
      </c>
      <c r="J363" s="13">
        <f>IF(G363="","",G363+I363)</f>
        <v/>
      </c>
    </row>
    <row r="364">
      <c r="B364" s="15" t="inlineStr">
        <is>
          <t>Total 4802 VFX Producer and Coordinator</t>
        </is>
      </c>
      <c r="G364" s="16">
        <f>SUM(G361:G363)</f>
        <v/>
      </c>
      <c r="I364" s="16">
        <f>SUM(I361:I363)</f>
        <v/>
      </c>
      <c r="J364" s="16">
        <f>SUM(J361:J363)</f>
        <v/>
      </c>
    </row>
    <row r="366">
      <c r="A366" s="33" t="inlineStr">
        <is>
          <t>4803</t>
        </is>
      </c>
      <c r="B366" s="33" t="inlineStr">
        <is>
          <t>VFX Editor and Assistant</t>
        </is>
      </c>
    </row>
    <row r="367">
      <c r="A367" s="34" t="n"/>
      <c r="B367" s="34" t="n"/>
      <c r="C367" s="35" t="n"/>
      <c r="D367" s="34" t="n"/>
      <c r="E367" s="35" t="n"/>
      <c r="F367" s="36" t="n"/>
      <c r="G367" s="13">
        <f>IF(F367="","",IF(C367="",1,C367)*IF(E367="",1,E367)*F367)</f>
        <v/>
      </c>
      <c r="H367" s="37" t="n"/>
      <c r="I367" s="13">
        <f>IF(G367="","",G367*(IF(ISNUMBER(SEARCH("P",H367)),FRINGE_P,0)+IF(ISNUMBER(SEARCH("U",H367)),FRINGE_U,0))/100)</f>
        <v/>
      </c>
      <c r="J367" s="13">
        <f>IF(G367="","",G367+I367)</f>
        <v/>
      </c>
    </row>
    <row r="368">
      <c r="A368" s="34" t="n"/>
      <c r="B368" s="34" t="n"/>
      <c r="C368" s="35" t="n"/>
      <c r="D368" s="34" t="n"/>
      <c r="E368" s="35" t="n"/>
      <c r="F368" s="36" t="n"/>
      <c r="G368" s="13">
        <f>IF(F368="","",IF(C368="",1,C368)*IF(E368="",1,E368)*F368)</f>
        <v/>
      </c>
      <c r="H368" s="37" t="n"/>
      <c r="I368" s="13">
        <f>IF(G368="","",G368*(IF(ISNUMBER(SEARCH("P",H368)),FRINGE_P,0)+IF(ISNUMBER(SEARCH("U",H368)),FRINGE_U,0))/100)</f>
        <v/>
      </c>
      <c r="J368" s="13">
        <f>IF(G368="","",G368+I368)</f>
        <v/>
      </c>
    </row>
    <row r="369">
      <c r="A369" s="34" t="n"/>
      <c r="B369" s="34" t="n"/>
      <c r="C369" s="35" t="n"/>
      <c r="D369" s="34" t="n"/>
      <c r="E369" s="35" t="n"/>
      <c r="F369" s="36" t="n"/>
      <c r="G369" s="13">
        <f>IF(F369="","",IF(C369="",1,C369)*IF(E369="",1,E369)*F369)</f>
        <v/>
      </c>
      <c r="H369" s="37" t="n"/>
      <c r="I369" s="13">
        <f>IF(G369="","",G369*(IF(ISNUMBER(SEARCH("P",H369)),FRINGE_P,0)+IF(ISNUMBER(SEARCH("U",H369)),FRINGE_U,0))/100)</f>
        <v/>
      </c>
      <c r="J369" s="13">
        <f>IF(G369="","",G369+I369)</f>
        <v/>
      </c>
    </row>
    <row r="370">
      <c r="B370" s="15" t="inlineStr">
        <is>
          <t>Total 4803 VFX Editor and Assistant</t>
        </is>
      </c>
      <c r="G370" s="16">
        <f>SUM(G367:G369)</f>
        <v/>
      </c>
      <c r="I370" s="16">
        <f>SUM(I367:I369)</f>
        <v/>
      </c>
      <c r="J370" s="16">
        <f>SUM(J367:J369)</f>
        <v/>
      </c>
    </row>
    <row r="372">
      <c r="A372" s="33" t="inlineStr">
        <is>
          <t>4804</t>
        </is>
      </c>
      <c r="B372" s="33" t="inlineStr">
        <is>
          <t>On-set Data Wrangler and Witness Cameras</t>
        </is>
      </c>
    </row>
    <row r="373">
      <c r="A373" s="34" t="n"/>
      <c r="B373" s="34" t="n"/>
      <c r="C373" s="35" t="n"/>
      <c r="D373" s="34" t="n"/>
      <c r="E373" s="35" t="n"/>
      <c r="F373" s="36" t="n"/>
      <c r="G373" s="13">
        <f>IF(F373="","",IF(C373="",1,C373)*IF(E373="",1,E373)*F373)</f>
        <v/>
      </c>
      <c r="H373" s="37" t="n"/>
      <c r="I373" s="13">
        <f>IF(G373="","",G373*(IF(ISNUMBER(SEARCH("P",H373)),FRINGE_P,0)+IF(ISNUMBER(SEARCH("U",H373)),FRINGE_U,0))/100)</f>
        <v/>
      </c>
      <c r="J373" s="13">
        <f>IF(G373="","",G373+I373)</f>
        <v/>
      </c>
    </row>
    <row r="374">
      <c r="A374" s="34" t="n"/>
      <c r="B374" s="34" t="n"/>
      <c r="C374" s="35" t="n"/>
      <c r="D374" s="34" t="n"/>
      <c r="E374" s="35" t="n"/>
      <c r="F374" s="36" t="n"/>
      <c r="G374" s="13">
        <f>IF(F374="","",IF(C374="",1,C374)*IF(E374="",1,E374)*F374)</f>
        <v/>
      </c>
      <c r="H374" s="37" t="n"/>
      <c r="I374" s="13">
        <f>IF(G374="","",G374*(IF(ISNUMBER(SEARCH("P",H374)),FRINGE_P,0)+IF(ISNUMBER(SEARCH("U",H374)),FRINGE_U,0))/100)</f>
        <v/>
      </c>
      <c r="J374" s="13">
        <f>IF(G374="","",G374+I374)</f>
        <v/>
      </c>
    </row>
    <row r="375">
      <c r="A375" s="34" t="n"/>
      <c r="B375" s="34" t="n"/>
      <c r="C375" s="35" t="n"/>
      <c r="D375" s="34" t="n"/>
      <c r="E375" s="35" t="n"/>
      <c r="F375" s="36" t="n"/>
      <c r="G375" s="13">
        <f>IF(F375="","",IF(C375="",1,C375)*IF(E375="",1,E375)*F375)</f>
        <v/>
      </c>
      <c r="H375" s="37" t="n"/>
      <c r="I375" s="13">
        <f>IF(G375="","",G375*(IF(ISNUMBER(SEARCH("P",H375)),FRINGE_P,0)+IF(ISNUMBER(SEARCH("U",H375)),FRINGE_U,0))/100)</f>
        <v/>
      </c>
      <c r="J375" s="13">
        <f>IF(G375="","",G375+I375)</f>
        <v/>
      </c>
    </row>
    <row r="376">
      <c r="B376" s="15" t="inlineStr">
        <is>
          <t>Total 4804 On-set Data Wrangler and Witness Cameras</t>
        </is>
      </c>
      <c r="G376" s="16">
        <f>SUM(G373:G375)</f>
        <v/>
      </c>
      <c r="I376" s="16">
        <f>SUM(I373:I375)</f>
        <v/>
      </c>
      <c r="J376" s="16">
        <f>SUM(J373:J375)</f>
        <v/>
      </c>
    </row>
    <row r="378">
      <c r="A378" s="33" t="inlineStr">
        <is>
          <t>4805</t>
        </is>
      </c>
      <c r="B378" s="33" t="inlineStr">
        <is>
          <t>Previs, Techvis and Postvis</t>
        </is>
      </c>
    </row>
    <row r="379">
      <c r="A379" s="34" t="n"/>
      <c r="B379" s="34" t="n"/>
      <c r="C379" s="35" t="n"/>
      <c r="D379" s="34" t="n"/>
      <c r="E379" s="35" t="n"/>
      <c r="F379" s="36" t="n"/>
      <c r="G379" s="13">
        <f>IF(F379="","",IF(C379="",1,C379)*IF(E379="",1,E379)*F379)</f>
        <v/>
      </c>
      <c r="H379" s="37" t="n"/>
      <c r="I379" s="13">
        <f>IF(G379="","",G379*(IF(ISNUMBER(SEARCH("P",H379)),FRINGE_P,0)+IF(ISNUMBER(SEARCH("U",H379)),FRINGE_U,0))/100)</f>
        <v/>
      </c>
      <c r="J379" s="13">
        <f>IF(G379="","",G379+I379)</f>
        <v/>
      </c>
    </row>
    <row r="380">
      <c r="A380" s="34" t="n"/>
      <c r="B380" s="34" t="n"/>
      <c r="C380" s="35" t="n"/>
      <c r="D380" s="34" t="n"/>
      <c r="E380" s="35" t="n"/>
      <c r="F380" s="36" t="n"/>
      <c r="G380" s="13">
        <f>IF(F380="","",IF(C380="",1,C380)*IF(E380="",1,E380)*F380)</f>
        <v/>
      </c>
      <c r="H380" s="37" t="n"/>
      <c r="I380" s="13">
        <f>IF(G380="","",G380*(IF(ISNUMBER(SEARCH("P",H380)),FRINGE_P,0)+IF(ISNUMBER(SEARCH("U",H380)),FRINGE_U,0))/100)</f>
        <v/>
      </c>
      <c r="J380" s="13">
        <f>IF(G380="","",G380+I380)</f>
        <v/>
      </c>
    </row>
    <row r="381">
      <c r="A381" s="34" t="n"/>
      <c r="B381" s="34" t="n"/>
      <c r="C381" s="35" t="n"/>
      <c r="D381" s="34" t="n"/>
      <c r="E381" s="35" t="n"/>
      <c r="F381" s="36" t="n"/>
      <c r="G381" s="13">
        <f>IF(F381="","",IF(C381="",1,C381)*IF(E381="",1,E381)*F381)</f>
        <v/>
      </c>
      <c r="H381" s="37" t="n"/>
      <c r="I381" s="13">
        <f>IF(G381="","",G381*(IF(ISNUMBER(SEARCH("P",H381)),FRINGE_P,0)+IF(ISNUMBER(SEARCH("U",H381)),FRINGE_U,0))/100)</f>
        <v/>
      </c>
      <c r="J381" s="13">
        <f>IF(G381="","",G381+I381)</f>
        <v/>
      </c>
    </row>
    <row r="382">
      <c r="B382" s="15" t="inlineStr">
        <is>
          <t>Total 4805 Previs, Techvis and Postvis</t>
        </is>
      </c>
      <c r="G382" s="16">
        <f>SUM(G379:G381)</f>
        <v/>
      </c>
      <c r="I382" s="16">
        <f>SUM(I379:I381)</f>
        <v/>
      </c>
      <c r="J382" s="16">
        <f>SUM(J379:J381)</f>
        <v/>
      </c>
    </row>
    <row r="384">
      <c r="A384" s="33" t="inlineStr">
        <is>
          <t>4806</t>
        </is>
      </c>
      <c r="B384" s="33" t="inlineStr">
        <is>
          <t>Survey, LiDAR and Scanning</t>
        </is>
      </c>
    </row>
    <row r="385">
      <c r="A385" s="34" t="n"/>
      <c r="B385" s="34" t="n"/>
      <c r="C385" s="35" t="n"/>
      <c r="D385" s="34" t="n"/>
      <c r="E385" s="35" t="n"/>
      <c r="F385" s="36" t="n"/>
      <c r="G385" s="13">
        <f>IF(F385="","",IF(C385="",1,C385)*IF(E385="",1,E385)*F385)</f>
        <v/>
      </c>
      <c r="H385" s="37" t="n"/>
      <c r="I385" s="13">
        <f>IF(G385="","",G385*(IF(ISNUMBER(SEARCH("P",H385)),FRINGE_P,0)+IF(ISNUMBER(SEARCH("U",H385)),FRINGE_U,0))/100)</f>
        <v/>
      </c>
      <c r="J385" s="13">
        <f>IF(G385="","",G385+I385)</f>
        <v/>
      </c>
    </row>
    <row r="386">
      <c r="A386" s="34" t="n"/>
      <c r="B386" s="34" t="n"/>
      <c r="C386" s="35" t="n"/>
      <c r="D386" s="34" t="n"/>
      <c r="E386" s="35" t="n"/>
      <c r="F386" s="36" t="n"/>
      <c r="G386" s="13">
        <f>IF(F386="","",IF(C386="",1,C386)*IF(E386="",1,E386)*F386)</f>
        <v/>
      </c>
      <c r="H386" s="37" t="n"/>
      <c r="I386" s="13">
        <f>IF(G386="","",G386*(IF(ISNUMBER(SEARCH("P",H386)),FRINGE_P,0)+IF(ISNUMBER(SEARCH("U",H386)),FRINGE_U,0))/100)</f>
        <v/>
      </c>
      <c r="J386" s="13">
        <f>IF(G386="","",G386+I386)</f>
        <v/>
      </c>
    </row>
    <row r="387">
      <c r="A387" s="34" t="n"/>
      <c r="B387" s="34" t="n"/>
      <c r="C387" s="35" t="n"/>
      <c r="D387" s="34" t="n"/>
      <c r="E387" s="35" t="n"/>
      <c r="F387" s="36" t="n"/>
      <c r="G387" s="13">
        <f>IF(F387="","",IF(C387="",1,C387)*IF(E387="",1,E387)*F387)</f>
        <v/>
      </c>
      <c r="H387" s="37" t="n"/>
      <c r="I387" s="13">
        <f>IF(G387="","",G387*(IF(ISNUMBER(SEARCH("P",H387)),FRINGE_P,0)+IF(ISNUMBER(SEARCH("U",H387)),FRINGE_U,0))/100)</f>
        <v/>
      </c>
      <c r="J387" s="13">
        <f>IF(G387="","",G387+I387)</f>
        <v/>
      </c>
    </row>
    <row r="388">
      <c r="B388" s="15" t="inlineStr">
        <is>
          <t>Total 4806 Survey, LiDAR and Scanning</t>
        </is>
      </c>
      <c r="G388" s="16">
        <f>SUM(G385:G387)</f>
        <v/>
      </c>
      <c r="I388" s="16">
        <f>SUM(I385:I387)</f>
        <v/>
      </c>
      <c r="J388" s="16">
        <f>SUM(J385:J387)</f>
        <v/>
      </c>
    </row>
    <row r="390">
      <c r="A390" s="33" t="inlineStr">
        <is>
          <t>4807</t>
        </is>
      </c>
      <c r="B390" s="33" t="inlineStr">
        <is>
          <t>Plate and Element Unit</t>
        </is>
      </c>
    </row>
    <row r="391">
      <c r="A391" s="34" t="n"/>
      <c r="B391" s="34" t="n"/>
      <c r="C391" s="35" t="n"/>
      <c r="D391" s="34" t="n"/>
      <c r="E391" s="35" t="n"/>
      <c r="F391" s="36" t="n"/>
      <c r="G391" s="13">
        <f>IF(F391="","",IF(C391="",1,C391)*IF(E391="",1,E391)*F391)</f>
        <v/>
      </c>
      <c r="H391" s="37" t="n"/>
      <c r="I391" s="13">
        <f>IF(G391="","",G391*(IF(ISNUMBER(SEARCH("P",H391)),FRINGE_P,0)+IF(ISNUMBER(SEARCH("U",H391)),FRINGE_U,0))/100)</f>
        <v/>
      </c>
      <c r="J391" s="13">
        <f>IF(G391="","",G391+I391)</f>
        <v/>
      </c>
    </row>
    <row r="392">
      <c r="A392" s="34" t="n"/>
      <c r="B392" s="34" t="n"/>
      <c r="C392" s="35" t="n"/>
      <c r="D392" s="34" t="n"/>
      <c r="E392" s="35" t="n"/>
      <c r="F392" s="36" t="n"/>
      <c r="G392" s="13">
        <f>IF(F392="","",IF(C392="",1,C392)*IF(E392="",1,E392)*F392)</f>
        <v/>
      </c>
      <c r="H392" s="37" t="n"/>
      <c r="I392" s="13">
        <f>IF(G392="","",G392*(IF(ISNUMBER(SEARCH("P",H392)),FRINGE_P,0)+IF(ISNUMBER(SEARCH("U",H392)),FRINGE_U,0))/100)</f>
        <v/>
      </c>
      <c r="J392" s="13">
        <f>IF(G392="","",G392+I392)</f>
        <v/>
      </c>
    </row>
    <row r="393">
      <c r="A393" s="34" t="n"/>
      <c r="B393" s="34" t="n"/>
      <c r="C393" s="35" t="n"/>
      <c r="D393" s="34" t="n"/>
      <c r="E393" s="35" t="n"/>
      <c r="F393" s="36" t="n"/>
      <c r="G393" s="13">
        <f>IF(F393="","",IF(C393="",1,C393)*IF(E393="",1,E393)*F393)</f>
        <v/>
      </c>
      <c r="H393" s="37" t="n"/>
      <c r="I393" s="13">
        <f>IF(G393="","",G393*(IF(ISNUMBER(SEARCH("P",H393)),FRINGE_P,0)+IF(ISNUMBER(SEARCH("U",H393)),FRINGE_U,0))/100)</f>
        <v/>
      </c>
      <c r="J393" s="13">
        <f>IF(G393="","",G393+I393)</f>
        <v/>
      </c>
    </row>
    <row r="394">
      <c r="B394" s="15" t="inlineStr">
        <is>
          <t>Total 4807 Plate and Element Unit</t>
        </is>
      </c>
      <c r="G394" s="16">
        <f>SUM(G391:G393)</f>
        <v/>
      </c>
      <c r="I394" s="16">
        <f>SUM(I391:I393)</f>
        <v/>
      </c>
      <c r="J394" s="16">
        <f>SUM(J391:J393)</f>
        <v/>
      </c>
    </row>
    <row r="396">
      <c r="A396" s="33" t="inlineStr">
        <is>
          <t>4808</t>
        </is>
      </c>
      <c r="B396" s="33" t="inlineStr">
        <is>
          <t>Green/Blue Screen (materials, rigging, lighting)</t>
        </is>
      </c>
    </row>
    <row r="397">
      <c r="A397" s="34" t="n"/>
      <c r="B397" s="34" t="n"/>
      <c r="C397" s="35" t="n"/>
      <c r="D397" s="34" t="n"/>
      <c r="E397" s="35" t="n"/>
      <c r="F397" s="36" t="n"/>
      <c r="G397" s="13">
        <f>IF(F397="","",IF(C397="",1,C397)*IF(E397="",1,E397)*F397)</f>
        <v/>
      </c>
      <c r="H397" s="37" t="n"/>
      <c r="I397" s="13">
        <f>IF(G397="","",G397*(IF(ISNUMBER(SEARCH("P",H397)),FRINGE_P,0)+IF(ISNUMBER(SEARCH("U",H397)),FRINGE_U,0))/100)</f>
        <v/>
      </c>
      <c r="J397" s="13">
        <f>IF(G397="","",G397+I397)</f>
        <v/>
      </c>
    </row>
    <row r="398">
      <c r="A398" s="34" t="n"/>
      <c r="B398" s="34" t="n"/>
      <c r="C398" s="35" t="n"/>
      <c r="D398" s="34" t="n"/>
      <c r="E398" s="35" t="n"/>
      <c r="F398" s="36" t="n"/>
      <c r="G398" s="13">
        <f>IF(F398="","",IF(C398="",1,C398)*IF(E398="",1,E398)*F398)</f>
        <v/>
      </c>
      <c r="H398" s="37" t="n"/>
      <c r="I398" s="13">
        <f>IF(G398="","",G398*(IF(ISNUMBER(SEARCH("P",H398)),FRINGE_P,0)+IF(ISNUMBER(SEARCH("U",H398)),FRINGE_U,0))/100)</f>
        <v/>
      </c>
      <c r="J398" s="13">
        <f>IF(G398="","",G398+I398)</f>
        <v/>
      </c>
    </row>
    <row r="399">
      <c r="A399" s="34" t="n"/>
      <c r="B399" s="34" t="n"/>
      <c r="C399" s="35" t="n"/>
      <c r="D399" s="34" t="n"/>
      <c r="E399" s="35" t="n"/>
      <c r="F399" s="36" t="n"/>
      <c r="G399" s="13">
        <f>IF(F399="","",IF(C399="",1,C399)*IF(E399="",1,E399)*F399)</f>
        <v/>
      </c>
      <c r="H399" s="37" t="n"/>
      <c r="I399" s="13">
        <f>IF(G399="","",G399*(IF(ISNUMBER(SEARCH("P",H399)),FRINGE_P,0)+IF(ISNUMBER(SEARCH("U",H399)),FRINGE_U,0))/100)</f>
        <v/>
      </c>
      <c r="J399" s="13">
        <f>IF(G399="","",G399+I399)</f>
        <v/>
      </c>
    </row>
    <row r="400">
      <c r="B400" s="15" t="inlineStr">
        <is>
          <t>Total 4808 Green/Blue Screen (materials, rigging, lighting)</t>
        </is>
      </c>
      <c r="G400" s="16">
        <f>SUM(G397:G399)</f>
        <v/>
      </c>
      <c r="I400" s="16">
        <f>SUM(I397:I399)</f>
        <v/>
      </c>
      <c r="J400" s="16">
        <f>SUM(J397:J399)</f>
        <v/>
      </c>
    </row>
    <row r="402">
      <c r="A402" s="33" t="inlineStr">
        <is>
          <t>4809</t>
        </is>
      </c>
      <c r="B402" s="33" t="inlineStr">
        <is>
          <t>LED Volume Stage, Content and Operators</t>
        </is>
      </c>
    </row>
    <row r="403">
      <c r="A403" s="34" t="n"/>
      <c r="B403" s="34" t="n"/>
      <c r="C403" s="35" t="n"/>
      <c r="D403" s="34" t="n"/>
      <c r="E403" s="35" t="n"/>
      <c r="F403" s="36" t="n"/>
      <c r="G403" s="13">
        <f>IF(F403="","",IF(C403="",1,C403)*IF(E403="",1,E403)*F403)</f>
        <v/>
      </c>
      <c r="H403" s="37" t="n"/>
      <c r="I403" s="13">
        <f>IF(G403="","",G403*(IF(ISNUMBER(SEARCH("P",H403)),FRINGE_P,0)+IF(ISNUMBER(SEARCH("U",H403)),FRINGE_U,0))/100)</f>
        <v/>
      </c>
      <c r="J403" s="13">
        <f>IF(G403="","",G403+I403)</f>
        <v/>
      </c>
    </row>
    <row r="404">
      <c r="A404" s="34" t="n"/>
      <c r="B404" s="34" t="n"/>
      <c r="C404" s="35" t="n"/>
      <c r="D404" s="34" t="n"/>
      <c r="E404" s="35" t="n"/>
      <c r="F404" s="36" t="n"/>
      <c r="G404" s="13">
        <f>IF(F404="","",IF(C404="",1,C404)*IF(E404="",1,E404)*F404)</f>
        <v/>
      </c>
      <c r="H404" s="37" t="n"/>
      <c r="I404" s="13">
        <f>IF(G404="","",G404*(IF(ISNUMBER(SEARCH("P",H404)),FRINGE_P,0)+IF(ISNUMBER(SEARCH("U",H404)),FRINGE_U,0))/100)</f>
        <v/>
      </c>
      <c r="J404" s="13">
        <f>IF(G404="","",G404+I404)</f>
        <v/>
      </c>
    </row>
    <row r="405">
      <c r="A405" s="34" t="n"/>
      <c r="B405" s="34" t="n"/>
      <c r="C405" s="35" t="n"/>
      <c r="D405" s="34" t="n"/>
      <c r="E405" s="35" t="n"/>
      <c r="F405" s="36" t="n"/>
      <c r="G405" s="13">
        <f>IF(F405="","",IF(C405="",1,C405)*IF(E405="",1,E405)*F405)</f>
        <v/>
      </c>
      <c r="H405" s="37" t="n"/>
      <c r="I405" s="13">
        <f>IF(G405="","",G405*(IF(ISNUMBER(SEARCH("P",H405)),FRINGE_P,0)+IF(ISNUMBER(SEARCH("U",H405)),FRINGE_U,0))/100)</f>
        <v/>
      </c>
      <c r="J405" s="13">
        <f>IF(G405="","",G405+I405)</f>
        <v/>
      </c>
    </row>
    <row r="406">
      <c r="B406" s="15" t="inlineStr">
        <is>
          <t>Total 4809 LED Volume Stage, Content and Operators</t>
        </is>
      </c>
      <c r="G406" s="16">
        <f>SUM(G403:G405)</f>
        <v/>
      </c>
      <c r="I406" s="16">
        <f>SUM(I403:I405)</f>
        <v/>
      </c>
      <c r="J406" s="16">
        <f>SUM(J403:J405)</f>
        <v/>
      </c>
    </row>
    <row r="408">
      <c r="A408" s="33" t="inlineStr">
        <is>
          <t>4810</t>
        </is>
      </c>
      <c r="B408" s="33" t="inlineStr">
        <is>
          <t>VFX Vendor – Shot Costs</t>
        </is>
      </c>
    </row>
    <row r="409">
      <c r="A409" s="34" t="n"/>
      <c r="B409" s="34" t="n"/>
      <c r="C409" s="35" t="n"/>
      <c r="D409" s="34" t="n"/>
      <c r="E409" s="35" t="n"/>
      <c r="F409" s="36" t="n"/>
      <c r="G409" s="13">
        <f>IF(F409="","",IF(C409="",1,C409)*IF(E409="",1,E409)*F409)</f>
        <v/>
      </c>
      <c r="H409" s="37" t="n"/>
      <c r="I409" s="13">
        <f>IF(G409="","",G409*(IF(ISNUMBER(SEARCH("P",H409)),FRINGE_P,0)+IF(ISNUMBER(SEARCH("U",H409)),FRINGE_U,0))/100)</f>
        <v/>
      </c>
      <c r="J409" s="13">
        <f>IF(G409="","",G409+I409)</f>
        <v/>
      </c>
    </row>
    <row r="410">
      <c r="A410" s="34" t="n"/>
      <c r="B410" s="34" t="n"/>
      <c r="C410" s="35" t="n"/>
      <c r="D410" s="34" t="n"/>
      <c r="E410" s="35" t="n"/>
      <c r="F410" s="36" t="n"/>
      <c r="G410" s="13">
        <f>IF(F410="","",IF(C410="",1,C410)*IF(E410="",1,E410)*F410)</f>
        <v/>
      </c>
      <c r="H410" s="37" t="n"/>
      <c r="I410" s="13">
        <f>IF(G410="","",G410*(IF(ISNUMBER(SEARCH("P",H410)),FRINGE_P,0)+IF(ISNUMBER(SEARCH("U",H410)),FRINGE_U,0))/100)</f>
        <v/>
      </c>
      <c r="J410" s="13">
        <f>IF(G410="","",G410+I410)</f>
        <v/>
      </c>
    </row>
    <row r="411">
      <c r="A411" s="34" t="n"/>
      <c r="B411" s="34" t="n"/>
      <c r="C411" s="35" t="n"/>
      <c r="D411" s="34" t="n"/>
      <c r="E411" s="35" t="n"/>
      <c r="F411" s="36" t="n"/>
      <c r="G411" s="13">
        <f>IF(F411="","",IF(C411="",1,C411)*IF(E411="",1,E411)*F411)</f>
        <v/>
      </c>
      <c r="H411" s="37" t="n"/>
      <c r="I411" s="13">
        <f>IF(G411="","",G411*(IF(ISNUMBER(SEARCH("P",H411)),FRINGE_P,0)+IF(ISNUMBER(SEARCH("U",H411)),FRINGE_U,0))/100)</f>
        <v/>
      </c>
      <c r="J411" s="13">
        <f>IF(G411="","",G411+I411)</f>
        <v/>
      </c>
    </row>
    <row r="412">
      <c r="B412" s="15" t="inlineStr">
        <is>
          <t>Total 4810 VFX Vendor – Shot Costs</t>
        </is>
      </c>
      <c r="G412" s="16">
        <f>SUM(G409:G411)</f>
        <v/>
      </c>
      <c r="I412" s="16">
        <f>SUM(I409:I411)</f>
        <v/>
      </c>
      <c r="J412" s="16">
        <f>SUM(J409:J411)</f>
        <v/>
      </c>
    </row>
    <row r="414">
      <c r="A414" s="33" t="inlineStr">
        <is>
          <t>4811</t>
        </is>
      </c>
      <c r="B414" s="33" t="inlineStr">
        <is>
          <t>VFX Vendor – Assets and R&amp;D</t>
        </is>
      </c>
    </row>
    <row r="415">
      <c r="A415" s="34" t="n"/>
      <c r="B415" s="34" t="n"/>
      <c r="C415" s="35" t="n"/>
      <c r="D415" s="34" t="n"/>
      <c r="E415" s="35" t="n"/>
      <c r="F415" s="36" t="n"/>
      <c r="G415" s="13">
        <f>IF(F415="","",IF(C415="",1,C415)*IF(E415="",1,E415)*F415)</f>
        <v/>
      </c>
      <c r="H415" s="37" t="n"/>
      <c r="I415" s="13">
        <f>IF(G415="","",G415*(IF(ISNUMBER(SEARCH("P",H415)),FRINGE_P,0)+IF(ISNUMBER(SEARCH("U",H415)),FRINGE_U,0))/100)</f>
        <v/>
      </c>
      <c r="J415" s="13">
        <f>IF(G415="","",G415+I415)</f>
        <v/>
      </c>
    </row>
    <row r="416">
      <c r="A416" s="34" t="n"/>
      <c r="B416" s="34" t="n"/>
      <c r="C416" s="35" t="n"/>
      <c r="D416" s="34" t="n"/>
      <c r="E416" s="35" t="n"/>
      <c r="F416" s="36" t="n"/>
      <c r="G416" s="13">
        <f>IF(F416="","",IF(C416="",1,C416)*IF(E416="",1,E416)*F416)</f>
        <v/>
      </c>
      <c r="H416" s="37" t="n"/>
      <c r="I416" s="13">
        <f>IF(G416="","",G416*(IF(ISNUMBER(SEARCH("P",H416)),FRINGE_P,0)+IF(ISNUMBER(SEARCH("U",H416)),FRINGE_U,0))/100)</f>
        <v/>
      </c>
      <c r="J416" s="13">
        <f>IF(G416="","",G416+I416)</f>
        <v/>
      </c>
    </row>
    <row r="417">
      <c r="A417" s="34" t="n"/>
      <c r="B417" s="34" t="n"/>
      <c r="C417" s="35" t="n"/>
      <c r="D417" s="34" t="n"/>
      <c r="E417" s="35" t="n"/>
      <c r="F417" s="36" t="n"/>
      <c r="G417" s="13">
        <f>IF(F417="","",IF(C417="",1,C417)*IF(E417="",1,E417)*F417)</f>
        <v/>
      </c>
      <c r="H417" s="37" t="n"/>
      <c r="I417" s="13">
        <f>IF(G417="","",G417*(IF(ISNUMBER(SEARCH("P",H417)),FRINGE_P,0)+IF(ISNUMBER(SEARCH("U",H417)),FRINGE_U,0))/100)</f>
        <v/>
      </c>
      <c r="J417" s="13">
        <f>IF(G417="","",G417+I417)</f>
        <v/>
      </c>
    </row>
    <row r="418">
      <c r="B418" s="15" t="inlineStr">
        <is>
          <t>Total 4811 VFX Vendor – Assets and R&amp;D</t>
        </is>
      </c>
      <c r="G418" s="16">
        <f>SUM(G415:G417)</f>
        <v/>
      </c>
      <c r="I418" s="16">
        <f>SUM(I415:I417)</f>
        <v/>
      </c>
      <c r="J418" s="16">
        <f>SUM(J415:J417)</f>
        <v/>
      </c>
    </row>
    <row r="420">
      <c r="A420" s="33" t="inlineStr">
        <is>
          <t>4812</t>
        </is>
      </c>
      <c r="B420" s="33" t="inlineStr">
        <is>
          <t>VFX Editorial Equipment</t>
        </is>
      </c>
    </row>
    <row r="421">
      <c r="A421" s="34" t="n"/>
      <c r="B421" s="34" t="n"/>
      <c r="C421" s="35" t="n"/>
      <c r="D421" s="34" t="n"/>
      <c r="E421" s="35" t="n"/>
      <c r="F421" s="36" t="n"/>
      <c r="G421" s="13">
        <f>IF(F421="","",IF(C421="",1,C421)*IF(E421="",1,E421)*F421)</f>
        <v/>
      </c>
      <c r="H421" s="37" t="n"/>
      <c r="I421" s="13">
        <f>IF(G421="","",G421*(IF(ISNUMBER(SEARCH("P",H421)),FRINGE_P,0)+IF(ISNUMBER(SEARCH("U",H421)),FRINGE_U,0))/100)</f>
        <v/>
      </c>
      <c r="J421" s="13">
        <f>IF(G421="","",G421+I421)</f>
        <v/>
      </c>
    </row>
    <row r="422">
      <c r="A422" s="34" t="n"/>
      <c r="B422" s="34" t="n"/>
      <c r="C422" s="35" t="n"/>
      <c r="D422" s="34" t="n"/>
      <c r="E422" s="35" t="n"/>
      <c r="F422" s="36" t="n"/>
      <c r="G422" s="13">
        <f>IF(F422="","",IF(C422="",1,C422)*IF(E422="",1,E422)*F422)</f>
        <v/>
      </c>
      <c r="H422" s="37" t="n"/>
      <c r="I422" s="13">
        <f>IF(G422="","",G422*(IF(ISNUMBER(SEARCH("P",H422)),FRINGE_P,0)+IF(ISNUMBER(SEARCH("U",H422)),FRINGE_U,0))/100)</f>
        <v/>
      </c>
      <c r="J422" s="13">
        <f>IF(G422="","",G422+I422)</f>
        <v/>
      </c>
    </row>
    <row r="423">
      <c r="A423" s="34" t="n"/>
      <c r="B423" s="34" t="n"/>
      <c r="C423" s="35" t="n"/>
      <c r="D423" s="34" t="n"/>
      <c r="E423" s="35" t="n"/>
      <c r="F423" s="36" t="n"/>
      <c r="G423" s="13">
        <f>IF(F423="","",IF(C423="",1,C423)*IF(E423="",1,E423)*F423)</f>
        <v/>
      </c>
      <c r="H423" s="37" t="n"/>
      <c r="I423" s="13">
        <f>IF(G423="","",G423*(IF(ISNUMBER(SEARCH("P",H423)),FRINGE_P,0)+IF(ISNUMBER(SEARCH("U",H423)),FRINGE_U,0))/100)</f>
        <v/>
      </c>
      <c r="J423" s="13">
        <f>IF(G423="","",G423+I423)</f>
        <v/>
      </c>
    </row>
    <row r="424">
      <c r="B424" s="15" t="inlineStr">
        <is>
          <t>Total 4812 VFX Editorial Equipment</t>
        </is>
      </c>
      <c r="G424" s="16">
        <f>SUM(G421:G423)</f>
        <v/>
      </c>
      <c r="I424" s="16">
        <f>SUM(I421:I423)</f>
        <v/>
      </c>
      <c r="J424" s="16">
        <f>SUM(J421:J423)</f>
        <v/>
      </c>
    </row>
    <row r="426">
      <c r="A426" s="33" t="inlineStr">
        <is>
          <t>4813</t>
        </is>
      </c>
      <c r="B426" s="33" t="inlineStr">
        <is>
          <t>Tests</t>
        </is>
      </c>
    </row>
    <row r="427">
      <c r="A427" s="34" t="n"/>
      <c r="B427" s="34" t="n"/>
      <c r="C427" s="35" t="n"/>
      <c r="D427" s="34" t="n"/>
      <c r="E427" s="35" t="n"/>
      <c r="F427" s="36" t="n"/>
      <c r="G427" s="13">
        <f>IF(F427="","",IF(C427="",1,C427)*IF(E427="",1,E427)*F427)</f>
        <v/>
      </c>
      <c r="H427" s="37" t="n"/>
      <c r="I427" s="13">
        <f>IF(G427="","",G427*(IF(ISNUMBER(SEARCH("P",H427)),FRINGE_P,0)+IF(ISNUMBER(SEARCH("U",H427)),FRINGE_U,0))/100)</f>
        <v/>
      </c>
      <c r="J427" s="13">
        <f>IF(G427="","",G427+I427)</f>
        <v/>
      </c>
    </row>
    <row r="428">
      <c r="A428" s="34" t="n"/>
      <c r="B428" s="34" t="n"/>
      <c r="C428" s="35" t="n"/>
      <c r="D428" s="34" t="n"/>
      <c r="E428" s="35" t="n"/>
      <c r="F428" s="36" t="n"/>
      <c r="G428" s="13">
        <f>IF(F428="","",IF(C428="",1,C428)*IF(E428="",1,E428)*F428)</f>
        <v/>
      </c>
      <c r="H428" s="37" t="n"/>
      <c r="I428" s="13">
        <f>IF(G428="","",G428*(IF(ISNUMBER(SEARCH("P",H428)),FRINGE_P,0)+IF(ISNUMBER(SEARCH("U",H428)),FRINGE_U,0))/100)</f>
        <v/>
      </c>
      <c r="J428" s="13">
        <f>IF(G428="","",G428+I428)</f>
        <v/>
      </c>
    </row>
    <row r="429">
      <c r="A429" s="34" t="n"/>
      <c r="B429" s="34" t="n"/>
      <c r="C429" s="35" t="n"/>
      <c r="D429" s="34" t="n"/>
      <c r="E429" s="35" t="n"/>
      <c r="F429" s="36" t="n"/>
      <c r="G429" s="13">
        <f>IF(F429="","",IF(C429="",1,C429)*IF(E429="",1,E429)*F429)</f>
        <v/>
      </c>
      <c r="H429" s="37" t="n"/>
      <c r="I429" s="13">
        <f>IF(G429="","",G429*(IF(ISNUMBER(SEARCH("P",H429)),FRINGE_P,0)+IF(ISNUMBER(SEARCH("U",H429)),FRINGE_U,0))/100)</f>
        <v/>
      </c>
      <c r="J429" s="13">
        <f>IF(G429="","",G429+I429)</f>
        <v/>
      </c>
    </row>
    <row r="430">
      <c r="B430" s="15" t="inlineStr">
        <is>
          <t>Total 4813 Tests</t>
        </is>
      </c>
      <c r="G430" s="16">
        <f>SUM(G427:G429)</f>
        <v/>
      </c>
      <c r="I430" s="16">
        <f>SUM(I427:I429)</f>
        <v/>
      </c>
      <c r="J430" s="16">
        <f>SUM(J427:J429)</f>
        <v/>
      </c>
    </row>
    <row r="431">
      <c r="B431" s="15" t="inlineStr">
        <is>
          <t>TOTAL 4800 VISUAL EFFECTS</t>
        </is>
      </c>
      <c r="I431" s="19">
        <f>I358+I364+I370+I376+I382+I388+I394+I400+I406+I412+I418+I424+I430</f>
        <v/>
      </c>
      <c r="J431" s="38">
        <f>J358+J364+J370+J376+J382+J388+J394+J400+J406+J412+J418+J424+J430</f>
        <v/>
      </c>
    </row>
    <row r="433">
      <c r="A433" s="31" t="inlineStr">
        <is>
          <t>4900</t>
        </is>
      </c>
      <c r="B433" s="31" t="inlineStr">
        <is>
          <t>PICTURE FINISHING</t>
        </is>
      </c>
      <c r="C433" s="32" t="n"/>
      <c r="D433" s="32" t="n"/>
      <c r="E433" s="32" t="n"/>
      <c r="F433" s="32" t="n"/>
      <c r="G433" s="32" t="n"/>
      <c r="H433" s="32" t="n"/>
      <c r="I433" s="32" t="n"/>
      <c r="J433" s="32" t="n"/>
    </row>
    <row r="434">
      <c r="A434" s="33" t="inlineStr">
        <is>
          <t>4901</t>
        </is>
      </c>
      <c r="B434" s="33" t="inlineStr">
        <is>
          <t>Color Grade</t>
        </is>
      </c>
    </row>
    <row r="435">
      <c r="A435" s="34" t="n"/>
      <c r="B435" s="34" t="n"/>
      <c r="C435" s="35" t="n"/>
      <c r="D435" s="34" t="n"/>
      <c r="E435" s="35" t="n"/>
      <c r="F435" s="36" t="n"/>
      <c r="G435" s="13">
        <f>IF(F435="","",IF(C435="",1,C435)*IF(E435="",1,E435)*F435)</f>
        <v/>
      </c>
      <c r="H435" s="37" t="n"/>
      <c r="I435" s="13">
        <f>IF(G435="","",G435*(IF(ISNUMBER(SEARCH("P",H435)),FRINGE_P,0)+IF(ISNUMBER(SEARCH("U",H435)),FRINGE_U,0))/100)</f>
        <v/>
      </c>
      <c r="J435" s="13">
        <f>IF(G435="","",G435+I435)</f>
        <v/>
      </c>
    </row>
    <row r="436">
      <c r="A436" s="34" t="n"/>
      <c r="B436" s="34" t="n"/>
      <c r="C436" s="35" t="n"/>
      <c r="D436" s="34" t="n"/>
      <c r="E436" s="35" t="n"/>
      <c r="F436" s="36" t="n"/>
      <c r="G436" s="13">
        <f>IF(F436="","",IF(C436="",1,C436)*IF(E436="",1,E436)*F436)</f>
        <v/>
      </c>
      <c r="H436" s="37" t="n"/>
      <c r="I436" s="13">
        <f>IF(G436="","",G436*(IF(ISNUMBER(SEARCH("P",H436)),FRINGE_P,0)+IF(ISNUMBER(SEARCH("U",H436)),FRINGE_U,0))/100)</f>
        <v/>
      </c>
      <c r="J436" s="13">
        <f>IF(G436="","",G436+I436)</f>
        <v/>
      </c>
    </row>
    <row r="437">
      <c r="A437" s="34" t="n"/>
      <c r="B437" s="34" t="n"/>
      <c r="C437" s="35" t="n"/>
      <c r="D437" s="34" t="n"/>
      <c r="E437" s="35" t="n"/>
      <c r="F437" s="36" t="n"/>
      <c r="G437" s="13">
        <f>IF(F437="","",IF(C437="",1,C437)*IF(E437="",1,E437)*F437)</f>
        <v/>
      </c>
      <c r="H437" s="37" t="n"/>
      <c r="I437" s="13">
        <f>IF(G437="","",G437*(IF(ISNUMBER(SEARCH("P",H437)),FRINGE_P,0)+IF(ISNUMBER(SEARCH("U",H437)),FRINGE_U,0))/100)</f>
        <v/>
      </c>
      <c r="J437" s="13">
        <f>IF(G437="","",G437+I437)</f>
        <v/>
      </c>
    </row>
    <row r="438">
      <c r="B438" s="15" t="inlineStr">
        <is>
          <t>Total 4901 Color Grade</t>
        </is>
      </c>
      <c r="G438" s="16">
        <f>SUM(G435:G437)</f>
        <v/>
      </c>
      <c r="I438" s="16">
        <f>SUM(I435:I437)</f>
        <v/>
      </c>
      <c r="J438" s="16">
        <f>SUM(J435:J437)</f>
        <v/>
      </c>
    </row>
    <row r="440">
      <c r="A440" s="33" t="inlineStr">
        <is>
          <t>4902</t>
        </is>
      </c>
      <c r="B440" s="33" t="inlineStr">
        <is>
          <t>Deliverables</t>
        </is>
      </c>
    </row>
    <row r="441">
      <c r="A441" s="34" t="n"/>
      <c r="B441" s="34" t="n"/>
      <c r="C441" s="35" t="n"/>
      <c r="D441" s="34" t="n"/>
      <c r="E441" s="35" t="n"/>
      <c r="F441" s="36" t="n"/>
      <c r="G441" s="13">
        <f>IF(F441="","",IF(C441="",1,C441)*IF(E441="",1,E441)*F441)</f>
        <v/>
      </c>
      <c r="H441" s="37" t="n"/>
      <c r="I441" s="13">
        <f>IF(G441="","",G441*(IF(ISNUMBER(SEARCH("P",H441)),FRINGE_P,0)+IF(ISNUMBER(SEARCH("U",H441)),FRINGE_U,0))/100)</f>
        <v/>
      </c>
      <c r="J441" s="13">
        <f>IF(G441="","",G441+I441)</f>
        <v/>
      </c>
    </row>
    <row r="442">
      <c r="A442" s="34" t="n"/>
      <c r="B442" s="34" t="n"/>
      <c r="C442" s="35" t="n"/>
      <c r="D442" s="34" t="n"/>
      <c r="E442" s="35" t="n"/>
      <c r="F442" s="36" t="n"/>
      <c r="G442" s="13">
        <f>IF(F442="","",IF(C442="",1,C442)*IF(E442="",1,E442)*F442)</f>
        <v/>
      </c>
      <c r="H442" s="37" t="n"/>
      <c r="I442" s="13">
        <f>IF(G442="","",G442*(IF(ISNUMBER(SEARCH("P",H442)),FRINGE_P,0)+IF(ISNUMBER(SEARCH("U",H442)),FRINGE_U,0))/100)</f>
        <v/>
      </c>
      <c r="J442" s="13">
        <f>IF(G442="","",G442+I442)</f>
        <v/>
      </c>
    </row>
    <row r="443">
      <c r="A443" s="34" t="n"/>
      <c r="B443" s="34" t="n"/>
      <c r="C443" s="35" t="n"/>
      <c r="D443" s="34" t="n"/>
      <c r="E443" s="35" t="n"/>
      <c r="F443" s="36" t="n"/>
      <c r="G443" s="13">
        <f>IF(F443="","",IF(C443="",1,C443)*IF(E443="",1,E443)*F443)</f>
        <v/>
      </c>
      <c r="H443" s="37" t="n"/>
      <c r="I443" s="13">
        <f>IF(G443="","",G443*(IF(ISNUMBER(SEARCH("P",H443)),FRINGE_P,0)+IF(ISNUMBER(SEARCH("U",H443)),FRINGE_U,0))/100)</f>
        <v/>
      </c>
      <c r="J443" s="13">
        <f>IF(G443="","",G443+I443)</f>
        <v/>
      </c>
    </row>
    <row r="444">
      <c r="B444" s="15" t="inlineStr">
        <is>
          <t>Total 4902 Deliverables</t>
        </is>
      </c>
      <c r="G444" s="16">
        <f>SUM(G441:G443)</f>
        <v/>
      </c>
      <c r="I444" s="16">
        <f>SUM(I441:I443)</f>
        <v/>
      </c>
      <c r="J444" s="16">
        <f>SUM(J441:J443)</f>
        <v/>
      </c>
    </row>
    <row r="445">
      <c r="B445" s="15" t="inlineStr">
        <is>
          <t>TOTAL 4900 PICTURE FINISHING</t>
        </is>
      </c>
      <c r="I445" s="19">
        <f>I438+I444</f>
        <v/>
      </c>
      <c r="J445" s="38">
        <f>J438+J444</f>
        <v/>
      </c>
    </row>
    <row r="447">
      <c r="A447" s="31" t="inlineStr">
        <is>
          <t>6500</t>
        </is>
      </c>
      <c r="B447" s="31" t="inlineStr">
        <is>
          <t>PUBLICITY</t>
        </is>
      </c>
      <c r="C447" s="32" t="n"/>
      <c r="D447" s="32" t="n"/>
      <c r="E447" s="32" t="n"/>
      <c r="F447" s="32" t="n"/>
      <c r="G447" s="32" t="n"/>
      <c r="H447" s="32" t="n"/>
      <c r="I447" s="32" t="n"/>
      <c r="J447" s="32" t="n"/>
    </row>
    <row r="448">
      <c r="A448" s="33" t="inlineStr">
        <is>
          <t>6501</t>
        </is>
      </c>
      <c r="B448" s="33" t="inlineStr">
        <is>
          <t>Unit Publicist &amp; Stills</t>
        </is>
      </c>
    </row>
    <row r="449">
      <c r="A449" s="34" t="n"/>
      <c r="B449" s="34" t="n"/>
      <c r="C449" s="35" t="n"/>
      <c r="D449" s="34" t="n"/>
      <c r="E449" s="35" t="n"/>
      <c r="F449" s="36" t="n"/>
      <c r="G449" s="13">
        <f>IF(F449="","",IF(C449="",1,C449)*IF(E449="",1,E449)*F449)</f>
        <v/>
      </c>
      <c r="H449" s="37" t="n"/>
      <c r="I449" s="13">
        <f>IF(G449="","",G449*(IF(ISNUMBER(SEARCH("P",H449)),FRINGE_P,0)+IF(ISNUMBER(SEARCH("U",H449)),FRINGE_U,0))/100)</f>
        <v/>
      </c>
      <c r="J449" s="13">
        <f>IF(G449="","",G449+I449)</f>
        <v/>
      </c>
    </row>
    <row r="450">
      <c r="A450" s="34" t="n"/>
      <c r="B450" s="34" t="n"/>
      <c r="C450" s="35" t="n"/>
      <c r="D450" s="34" t="n"/>
      <c r="E450" s="35" t="n"/>
      <c r="F450" s="36" t="n"/>
      <c r="G450" s="13">
        <f>IF(F450="","",IF(C450="",1,C450)*IF(E450="",1,E450)*F450)</f>
        <v/>
      </c>
      <c r="H450" s="37" t="n"/>
      <c r="I450" s="13">
        <f>IF(G450="","",G450*(IF(ISNUMBER(SEARCH("P",H450)),FRINGE_P,0)+IF(ISNUMBER(SEARCH("U",H450)),FRINGE_U,0))/100)</f>
        <v/>
      </c>
      <c r="J450" s="13">
        <f>IF(G450="","",G450+I450)</f>
        <v/>
      </c>
    </row>
    <row r="451">
      <c r="A451" s="34" t="n"/>
      <c r="B451" s="34" t="n"/>
      <c r="C451" s="35" t="n"/>
      <c r="D451" s="34" t="n"/>
      <c r="E451" s="35" t="n"/>
      <c r="F451" s="36" t="n"/>
      <c r="G451" s="13">
        <f>IF(F451="","",IF(C451="",1,C451)*IF(E451="",1,E451)*F451)</f>
        <v/>
      </c>
      <c r="H451" s="37" t="n"/>
      <c r="I451" s="13">
        <f>IF(G451="","",G451*(IF(ISNUMBER(SEARCH("P",H451)),FRINGE_P,0)+IF(ISNUMBER(SEARCH("U",H451)),FRINGE_U,0))/100)</f>
        <v/>
      </c>
      <c r="J451" s="13">
        <f>IF(G451="","",G451+I451)</f>
        <v/>
      </c>
    </row>
    <row r="452">
      <c r="B452" s="15" t="inlineStr">
        <is>
          <t>Total 6501 Unit Publicist &amp; Stills</t>
        </is>
      </c>
      <c r="G452" s="16">
        <f>SUM(G449:G451)</f>
        <v/>
      </c>
      <c r="I452" s="16">
        <f>SUM(I449:I451)</f>
        <v/>
      </c>
      <c r="J452" s="16">
        <f>SUM(J449:J451)</f>
        <v/>
      </c>
    </row>
    <row r="453">
      <c r="B453" s="15" t="inlineStr">
        <is>
          <t>TOTAL 6500 PUBLICITY</t>
        </is>
      </c>
      <c r="I453" s="19">
        <f>I452</f>
        <v/>
      </c>
      <c r="J453" s="38">
        <f>J452</f>
        <v/>
      </c>
    </row>
    <row r="455">
      <c r="A455" s="31" t="inlineStr">
        <is>
          <t>6700</t>
        </is>
      </c>
      <c r="B455" s="31" t="inlineStr">
        <is>
          <t>INSURANCE</t>
        </is>
      </c>
      <c r="C455" s="32" t="n"/>
      <c r="D455" s="32" t="n"/>
      <c r="E455" s="32" t="n"/>
      <c r="F455" s="32" t="n"/>
      <c r="G455" s="32" t="n"/>
      <c r="H455" s="32" t="n"/>
      <c r="I455" s="32" t="n"/>
      <c r="J455" s="32" t="n"/>
    </row>
    <row r="456">
      <c r="A456" s="33" t="inlineStr">
        <is>
          <t>6701</t>
        </is>
      </c>
      <c r="B456" s="33" t="inlineStr">
        <is>
          <t>Production Package</t>
        </is>
      </c>
    </row>
    <row r="457">
      <c r="A457" s="34" t="n"/>
      <c r="B457" s="34" t="n"/>
      <c r="C457" s="35" t="n"/>
      <c r="D457" s="34" t="n"/>
      <c r="E457" s="35" t="n"/>
      <c r="F457" s="36" t="n"/>
      <c r="G457" s="13">
        <f>IF(F457="","",IF(C457="",1,C457)*IF(E457="",1,E457)*F457)</f>
        <v/>
      </c>
      <c r="H457" s="37" t="n"/>
      <c r="I457" s="13">
        <f>IF(G457="","",G457*(IF(ISNUMBER(SEARCH("P",H457)),FRINGE_P,0)+IF(ISNUMBER(SEARCH("U",H457)),FRINGE_U,0))/100)</f>
        <v/>
      </c>
      <c r="J457" s="13">
        <f>IF(G457="","",G457+I457)</f>
        <v/>
      </c>
    </row>
    <row r="458">
      <c r="A458" s="34" t="n"/>
      <c r="B458" s="34" t="n"/>
      <c r="C458" s="35" t="n"/>
      <c r="D458" s="34" t="n"/>
      <c r="E458" s="35" t="n"/>
      <c r="F458" s="36" t="n"/>
      <c r="G458" s="13">
        <f>IF(F458="","",IF(C458="",1,C458)*IF(E458="",1,E458)*F458)</f>
        <v/>
      </c>
      <c r="H458" s="37" t="n"/>
      <c r="I458" s="13">
        <f>IF(G458="","",G458*(IF(ISNUMBER(SEARCH("P",H458)),FRINGE_P,0)+IF(ISNUMBER(SEARCH("U",H458)),FRINGE_U,0))/100)</f>
        <v/>
      </c>
      <c r="J458" s="13">
        <f>IF(G458="","",G458+I458)</f>
        <v/>
      </c>
    </row>
    <row r="459">
      <c r="A459" s="34" t="n"/>
      <c r="B459" s="34" t="n"/>
      <c r="C459" s="35" t="n"/>
      <c r="D459" s="34" t="n"/>
      <c r="E459" s="35" t="n"/>
      <c r="F459" s="36" t="n"/>
      <c r="G459" s="13">
        <f>IF(F459="","",IF(C459="",1,C459)*IF(E459="",1,E459)*F459)</f>
        <v/>
      </c>
      <c r="H459" s="37" t="n"/>
      <c r="I459" s="13">
        <f>IF(G459="","",G459*(IF(ISNUMBER(SEARCH("P",H459)),FRINGE_P,0)+IF(ISNUMBER(SEARCH("U",H459)),FRINGE_U,0))/100)</f>
        <v/>
      </c>
      <c r="J459" s="13">
        <f>IF(G459="","",G459+I459)</f>
        <v/>
      </c>
    </row>
    <row r="460">
      <c r="B460" s="15" t="inlineStr">
        <is>
          <t>Total 6701 Production Package</t>
        </is>
      </c>
      <c r="G460" s="16">
        <f>SUM(G457:G459)</f>
        <v/>
      </c>
      <c r="I460" s="16">
        <f>SUM(I457:I459)</f>
        <v/>
      </c>
      <c r="J460" s="16">
        <f>SUM(J457:J459)</f>
        <v/>
      </c>
    </row>
    <row r="461">
      <c r="B461" s="15" t="inlineStr">
        <is>
          <t>TOTAL 6700 INSURANCE</t>
        </is>
      </c>
      <c r="I461" s="19">
        <f>I460</f>
        <v/>
      </c>
      <c r="J461" s="38">
        <f>J460</f>
        <v/>
      </c>
    </row>
    <row r="463">
      <c r="A463" s="31" t="inlineStr">
        <is>
          <t>6800</t>
        </is>
      </c>
      <c r="B463" s="31" t="inlineStr">
        <is>
          <t>GENERAL EXPENSE</t>
        </is>
      </c>
      <c r="C463" s="32" t="n"/>
      <c r="D463" s="32" t="n"/>
      <c r="E463" s="32" t="n"/>
      <c r="F463" s="32" t="n"/>
      <c r="G463" s="32" t="n"/>
      <c r="H463" s="32" t="n"/>
      <c r="I463" s="32" t="n"/>
      <c r="J463" s="32" t="n"/>
    </row>
    <row r="464">
      <c r="A464" s="33" t="inlineStr">
        <is>
          <t>6801</t>
        </is>
      </c>
      <c r="B464" s="33" t="inlineStr">
        <is>
          <t>Legal</t>
        </is>
      </c>
    </row>
    <row r="465">
      <c r="A465" s="34" t="n"/>
      <c r="B465" s="34" t="n"/>
      <c r="C465" s="35" t="n"/>
      <c r="D465" s="34" t="n"/>
      <c r="E465" s="35" t="n"/>
      <c r="F465" s="36" t="n"/>
      <c r="G465" s="13">
        <f>IF(F465="","",IF(C465="",1,C465)*IF(E465="",1,E465)*F465)</f>
        <v/>
      </c>
      <c r="H465" s="37" t="n"/>
      <c r="I465" s="13">
        <f>IF(G465="","",G465*(IF(ISNUMBER(SEARCH("P",H465)),FRINGE_P,0)+IF(ISNUMBER(SEARCH("U",H465)),FRINGE_U,0))/100)</f>
        <v/>
      </c>
      <c r="J465" s="13">
        <f>IF(G465="","",G465+I465)</f>
        <v/>
      </c>
    </row>
    <row r="466">
      <c r="A466" s="34" t="n"/>
      <c r="B466" s="34" t="n"/>
      <c r="C466" s="35" t="n"/>
      <c r="D466" s="34" t="n"/>
      <c r="E466" s="35" t="n"/>
      <c r="F466" s="36" t="n"/>
      <c r="G466" s="13">
        <f>IF(F466="","",IF(C466="",1,C466)*IF(E466="",1,E466)*F466)</f>
        <v/>
      </c>
      <c r="H466" s="37" t="n"/>
      <c r="I466" s="13">
        <f>IF(G466="","",G466*(IF(ISNUMBER(SEARCH("P",H466)),FRINGE_P,0)+IF(ISNUMBER(SEARCH("U",H466)),FRINGE_U,0))/100)</f>
        <v/>
      </c>
      <c r="J466" s="13">
        <f>IF(G466="","",G466+I466)</f>
        <v/>
      </c>
    </row>
    <row r="467">
      <c r="A467" s="34" t="n"/>
      <c r="B467" s="34" t="n"/>
      <c r="C467" s="35" t="n"/>
      <c r="D467" s="34" t="n"/>
      <c r="E467" s="35" t="n"/>
      <c r="F467" s="36" t="n"/>
      <c r="G467" s="13">
        <f>IF(F467="","",IF(C467="",1,C467)*IF(E467="",1,E467)*F467)</f>
        <v/>
      </c>
      <c r="H467" s="37" t="n"/>
      <c r="I467" s="13">
        <f>IF(G467="","",G467*(IF(ISNUMBER(SEARCH("P",H467)),FRINGE_P,0)+IF(ISNUMBER(SEARCH("U",H467)),FRINGE_U,0))/100)</f>
        <v/>
      </c>
      <c r="J467" s="13">
        <f>IF(G467="","",G467+I467)</f>
        <v/>
      </c>
    </row>
    <row r="468">
      <c r="B468" s="15" t="inlineStr">
        <is>
          <t>Total 6801 Legal</t>
        </is>
      </c>
      <c r="G468" s="16">
        <f>SUM(G465:G467)</f>
        <v/>
      </c>
      <c r="I468" s="16">
        <f>SUM(I465:I467)</f>
        <v/>
      </c>
      <c r="J468" s="16">
        <f>SUM(J465:J467)</f>
        <v/>
      </c>
    </row>
    <row r="470">
      <c r="A470" s="33" t="inlineStr">
        <is>
          <t>6802</t>
        </is>
      </c>
      <c r="B470" s="33" t="inlineStr">
        <is>
          <t>Accounting</t>
        </is>
      </c>
    </row>
    <row r="471">
      <c r="A471" s="34" t="n"/>
      <c r="B471" s="34" t="n"/>
      <c r="C471" s="35" t="n"/>
      <c r="D471" s="34" t="n"/>
      <c r="E471" s="35" t="n"/>
      <c r="F471" s="36" t="n"/>
      <c r="G471" s="13">
        <f>IF(F471="","",IF(C471="",1,C471)*IF(E471="",1,E471)*F471)</f>
        <v/>
      </c>
      <c r="H471" s="37" t="n"/>
      <c r="I471" s="13">
        <f>IF(G471="","",G471*(IF(ISNUMBER(SEARCH("P",H471)),FRINGE_P,0)+IF(ISNUMBER(SEARCH("U",H471)),FRINGE_U,0))/100)</f>
        <v/>
      </c>
      <c r="J471" s="13">
        <f>IF(G471="","",G471+I471)</f>
        <v/>
      </c>
    </row>
    <row r="472">
      <c r="A472" s="34" t="n"/>
      <c r="B472" s="34" t="n"/>
      <c r="C472" s="35" t="n"/>
      <c r="D472" s="34" t="n"/>
      <c r="E472" s="35" t="n"/>
      <c r="F472" s="36" t="n"/>
      <c r="G472" s="13">
        <f>IF(F472="","",IF(C472="",1,C472)*IF(E472="",1,E472)*F472)</f>
        <v/>
      </c>
      <c r="H472" s="37" t="n"/>
      <c r="I472" s="13">
        <f>IF(G472="","",G472*(IF(ISNUMBER(SEARCH("P",H472)),FRINGE_P,0)+IF(ISNUMBER(SEARCH("U",H472)),FRINGE_U,0))/100)</f>
        <v/>
      </c>
      <c r="J472" s="13">
        <f>IF(G472="","",G472+I472)</f>
        <v/>
      </c>
    </row>
    <row r="473">
      <c r="A473" s="34" t="n"/>
      <c r="B473" s="34" t="n"/>
      <c r="C473" s="35" t="n"/>
      <c r="D473" s="34" t="n"/>
      <c r="E473" s="35" t="n"/>
      <c r="F473" s="36" t="n"/>
      <c r="G473" s="13">
        <f>IF(F473="","",IF(C473="",1,C473)*IF(E473="",1,E473)*F473)</f>
        <v/>
      </c>
      <c r="H473" s="37" t="n"/>
      <c r="I473" s="13">
        <f>IF(G473="","",G473*(IF(ISNUMBER(SEARCH("P",H473)),FRINGE_P,0)+IF(ISNUMBER(SEARCH("U",H473)),FRINGE_U,0))/100)</f>
        <v/>
      </c>
      <c r="J473" s="13">
        <f>IF(G473="","",G473+I473)</f>
        <v/>
      </c>
    </row>
    <row r="474">
      <c r="B474" s="15" t="inlineStr">
        <is>
          <t>Total 6802 Accounting</t>
        </is>
      </c>
      <c r="G474" s="16">
        <f>SUM(G471:G473)</f>
        <v/>
      </c>
      <c r="I474" s="16">
        <f>SUM(I471:I473)</f>
        <v/>
      </c>
      <c r="J474" s="16">
        <f>SUM(J471:J473)</f>
        <v/>
      </c>
    </row>
    <row r="476">
      <c r="A476" s="33" t="inlineStr">
        <is>
          <t>6803</t>
        </is>
      </c>
      <c r="B476" s="33" t="inlineStr">
        <is>
          <t>Office</t>
        </is>
      </c>
    </row>
    <row r="477">
      <c r="A477" s="34" t="n"/>
      <c r="B477" s="34" t="n"/>
      <c r="C477" s="35" t="n"/>
      <c r="D477" s="34" t="n"/>
      <c r="E477" s="35" t="n"/>
      <c r="F477" s="36" t="n"/>
      <c r="G477" s="13">
        <f>IF(F477="","",IF(C477="",1,C477)*IF(E477="",1,E477)*F477)</f>
        <v/>
      </c>
      <c r="H477" s="37" t="n"/>
      <c r="I477" s="13">
        <f>IF(G477="","",G477*(IF(ISNUMBER(SEARCH("P",H477)),FRINGE_P,0)+IF(ISNUMBER(SEARCH("U",H477)),FRINGE_U,0))/100)</f>
        <v/>
      </c>
      <c r="J477" s="13">
        <f>IF(G477="","",G477+I477)</f>
        <v/>
      </c>
    </row>
    <row r="478">
      <c r="A478" s="34" t="n"/>
      <c r="B478" s="34" t="n"/>
      <c r="C478" s="35" t="n"/>
      <c r="D478" s="34" t="n"/>
      <c r="E478" s="35" t="n"/>
      <c r="F478" s="36" t="n"/>
      <c r="G478" s="13">
        <f>IF(F478="","",IF(C478="",1,C478)*IF(E478="",1,E478)*F478)</f>
        <v/>
      </c>
      <c r="H478" s="37" t="n"/>
      <c r="I478" s="13">
        <f>IF(G478="","",G478*(IF(ISNUMBER(SEARCH("P",H478)),FRINGE_P,0)+IF(ISNUMBER(SEARCH("U",H478)),FRINGE_U,0))/100)</f>
        <v/>
      </c>
      <c r="J478" s="13">
        <f>IF(G478="","",G478+I478)</f>
        <v/>
      </c>
    </row>
    <row r="479">
      <c r="A479" s="34" t="n"/>
      <c r="B479" s="34" t="n"/>
      <c r="C479" s="35" t="n"/>
      <c r="D479" s="34" t="n"/>
      <c r="E479" s="35" t="n"/>
      <c r="F479" s="36" t="n"/>
      <c r="G479" s="13">
        <f>IF(F479="","",IF(C479="",1,C479)*IF(E479="",1,E479)*F479)</f>
        <v/>
      </c>
      <c r="H479" s="37" t="n"/>
      <c r="I479" s="13">
        <f>IF(G479="","",G479*(IF(ISNUMBER(SEARCH("P",H479)),FRINGE_P,0)+IF(ISNUMBER(SEARCH("U",H479)),FRINGE_U,0))/100)</f>
        <v/>
      </c>
      <c r="J479" s="13">
        <f>IF(G479="","",G479+I479)</f>
        <v/>
      </c>
    </row>
    <row r="480">
      <c r="B480" s="15" t="inlineStr">
        <is>
          <t>Total 6803 Office</t>
        </is>
      </c>
      <c r="G480" s="16">
        <f>SUM(G477:G479)</f>
        <v/>
      </c>
      <c r="I480" s="16">
        <f>SUM(I477:I479)</f>
        <v/>
      </c>
      <c r="J480" s="16">
        <f>SUM(J477:J479)</f>
        <v/>
      </c>
    </row>
    <row r="481">
      <c r="B481" s="15" t="inlineStr">
        <is>
          <t>TOTAL 6800 GENERAL EXPENSE</t>
        </is>
      </c>
      <c r="I481" s="19">
        <f>I468+I474+I480</f>
        <v/>
      </c>
      <c r="J481" s="38">
        <f>J468+J474+J480</f>
        <v/>
      </c>
    </row>
    <row r="484">
      <c r="A484" s="2" t="inlineStr">
        <is>
          <t>Free from Cinewright™ · getcinewright.com</t>
        </is>
      </c>
    </row>
  </sheetData>
  <dataValidations count="2">
    <dataValidation sqref="D5:D483" showDropDown="0" showInputMessage="0" showErrorMessage="0" allowBlank="1" type="list">
      <formula1>"Days,Weeks,Hours,Flat,Allow,Each,Months,Episodes"</formula1>
    </dataValidation>
    <dataValidation sqref="H5:H483" showDropDown="0" showInputMessage="0" showErrorMessage="0" allowBlank="1" type="list">
      <formula1>"P,U,PU"</formula1>
    </dataValidation>
  </dataValidations>
  <printOptions horizontalCentered="1"/>
  <pageMargins left="0.4" right="0.4" top="0.5" bottom="0.6" header="0.5" footer="0.5"/>
  <pageSetup orientation="portrait" paperSize="1" fitToHeight="0" fitToWidth="1"/>
  <headerFooter>
    <oddHeader/>
    <oddFooter>&amp;L&amp;8 Free from Cinewright™ · getcinewright.com&amp;R&amp;8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2026-11-06T00:07:00Z</dcterms:created>
  <dcterms:modified xsi:type="dcterms:W3CDTF">2026-11-06T00:07:00Z</dcterms:modified>
</cp:coreProperties>
</file>