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Top sheet" sheetId="2" state="visible" r:id="rId2"/>
    <sheet name="Globals" sheetId="3" state="visible" r:id="rId3"/>
    <sheet name="Fringes" sheetId="4" state="visible" r:id="rId4"/>
    <sheet name="Detail" sheetId="5" state="visible" r:id="rId5"/>
  </sheets>
  <definedNames>
    <definedName name="SHOOT_DAYS">Globals!$B$5</definedName>
    <definedName name="SHOOT_WEEKS">Globals!$B$6</definedName>
    <definedName name="PREP_WEEKS">Globals!$B$7</definedName>
    <definedName name="POST_WEEKS">Globals!$B$8</definedName>
    <definedName name="CREW_SIZE">Globals!$B$9</definedName>
    <definedName name="FRINGE_P">Fringes!$C$11</definedName>
    <definedName name="FRINGE_U">Fringes!$C$12</definedName>
    <definedName name="_xlnm.Print_Titles" localSheetId="4">'Detail'!$4:$4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##"/>
    <numFmt numFmtId="165" formatCode="#,##0.00;-#,##0.00;&quot;&quot;"/>
    <numFmt numFmtId="166" formatCode="#,##0;-#,##0;&quot;&quot;"/>
    <numFmt numFmtId="167" formatCode="0.0&quot;%&quot;"/>
    <numFmt numFmtId="168" formatCode="0.0%"/>
  </numFmts>
  <fonts count="8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i val="1"/>
      <sz val="8"/>
    </font>
    <font>
      <name val="Arial"/>
      <sz val="9"/>
    </font>
    <font>
      <name val="Arial"/>
      <b val="1"/>
      <sz val="8"/>
    </font>
    <font>
      <name val="Arial"/>
      <b val="1"/>
      <sz val="9"/>
    </font>
    <font>
      <name val="Arial"/>
      <b val="1"/>
      <sz val="7"/>
    </font>
    <font>
      <name val="Arial"/>
      <b val="1"/>
      <sz val="1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medium">
        <color rgb="00000000"/>
      </top>
      <bottom style="thin">
        <color rgb="00000000"/>
      </bottom>
    </border>
    <border>
      <bottom style="hair">
        <color rgb="00808080"/>
      </bottom>
    </border>
    <border>
      <top style="thin">
        <color rgb="00000000"/>
      </top>
    </border>
    <border>
      <top style="thin">
        <color rgb="00000000"/>
      </top>
      <bottom style="medium">
        <color rgb="00000000"/>
      </bottom>
    </border>
    <border>
      <left style="thin">
        <color rgb="00000000"/>
      </left>
      <top style="thin">
        <color rgb="00000000"/>
      </top>
    </border>
    <border>
      <left style="thin">
        <color rgb="00000000"/>
      </left>
      <bottom style="thin">
        <color rgb="00000000"/>
      </bottom>
    </border>
    <border>
      <right style="thin">
        <color rgb="00000000"/>
      </right>
      <top style="thin">
        <color rgb="00000000"/>
      </top>
    </border>
    <border>
      <right style="thin">
        <color rgb="00000000"/>
      </right>
      <bottom style="thin">
        <color rgb="00000000"/>
      </bottom>
    </border>
    <border>
      <top style="medium">
        <color rgb="00000000"/>
      </top>
    </border>
    <border>
      <top style="medium">
        <color rgb="00000000"/>
      </top>
      <bottom style="medium">
        <color rgb="00000000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6" fillId="0" borderId="6" applyAlignment="1" pivotButton="0" quotePrefix="0" xfId="0">
      <alignment horizontal="left" vertical="center"/>
    </xf>
    <xf numFmtId="0" fontId="0" fillId="0" borderId="8" pivotButton="0" quotePrefix="0" xfId="0"/>
    <xf numFmtId="0" fontId="3" fillId="0" borderId="7" applyAlignment="1" pivotButton="0" quotePrefix="0" xfId="0">
      <alignment horizontal="left" vertical="center"/>
    </xf>
    <xf numFmtId="0" fontId="0" fillId="0" borderId="9" pivotButton="0" quotePrefix="0" xfId="0"/>
    <xf numFmtId="0" fontId="4" fillId="0" borderId="1" applyAlignment="1" pivotButton="0" quotePrefix="0" xfId="0">
      <alignment horizontal="center" vertical="center" wrapText="1"/>
    </xf>
    <xf numFmtId="0" fontId="5" fillId="0" borderId="10" applyAlignment="1" pivotButton="0" quotePrefix="0" xfId="0">
      <alignment horizontal="left" vertical="center"/>
    </xf>
    <xf numFmtId="0" fontId="0" fillId="0" borderId="10" pivotButton="0" quotePrefix="0" xfId="0"/>
    <xf numFmtId="0" fontId="3" fillId="0" borderId="3" applyAlignment="1" pivotButton="0" quotePrefix="0" xfId="0">
      <alignment horizontal="left" vertical="center"/>
    </xf>
    <xf numFmtId="166" fontId="3" fillId="0" borderId="3" pivotButton="0" quotePrefix="0" xfId="0"/>
    <xf numFmtId="168" fontId="3" fillId="0" borderId="3" pivotButton="0" quotePrefix="0" xfId="0"/>
    <xf numFmtId="0" fontId="5" fillId="0" borderId="0" applyAlignment="1" pivotButton="0" quotePrefix="0" xfId="0">
      <alignment horizontal="right" vertical="center"/>
    </xf>
    <xf numFmtId="166" fontId="5" fillId="0" borderId="4" pivotButton="0" quotePrefix="0" xfId="0"/>
    <xf numFmtId="168" fontId="3" fillId="0" borderId="0" pivotButton="0" quotePrefix="0" xfId="0"/>
    <xf numFmtId="167" fontId="3" fillId="0" borderId="1" applyAlignment="1" pivotButton="0" quotePrefix="0" xfId="0">
      <alignment horizontal="right" vertical="center"/>
    </xf>
    <xf numFmtId="166" fontId="5" fillId="0" borderId="0" pivotButton="0" quotePrefix="0" xfId="0"/>
    <xf numFmtId="0" fontId="7" fillId="0" borderId="0" applyAlignment="1" pivotButton="0" quotePrefix="0" xfId="0">
      <alignment horizontal="right" vertical="center"/>
    </xf>
    <xf numFmtId="166" fontId="7" fillId="0" borderId="11" pivotButton="0" quotePrefix="0" xfId="0"/>
    <xf numFmtId="0" fontId="3" fillId="0" borderId="0" applyAlignment="1" pivotButton="0" quotePrefix="0" xfId="0">
      <alignment horizontal="right" vertical="center"/>
    </xf>
    <xf numFmtId="166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/>
    </xf>
    <xf numFmtId="2" fontId="3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 wrapText="1"/>
    </xf>
    <xf numFmtId="2" fontId="5" fillId="0" borderId="1" pivotButton="0" quotePrefix="0" xfId="0"/>
    <xf numFmtId="0" fontId="5" fillId="0" borderId="2" applyAlignment="1" pivotButton="0" quotePrefix="0" xfId="0">
      <alignment horizontal="left" vertical="center"/>
    </xf>
    <xf numFmtId="0" fontId="0" fillId="0" borderId="2" pivotButton="0" quotePrefix="0" xfId="0"/>
    <xf numFmtId="0" fontId="5" fillId="0" borderId="0" applyAlignment="1" pivotButton="0" quotePrefix="0" xfId="0">
      <alignment horizontal="left" vertical="center"/>
    </xf>
    <xf numFmtId="0" fontId="3" fillId="0" borderId="3" pivotButton="0" quotePrefix="0" xfId="0"/>
    <xf numFmtId="164" fontId="3" fillId="0" borderId="3" pivotButton="0" quotePrefix="0" xfId="0"/>
    <xf numFmtId="165" fontId="3" fillId="0" borderId="3" pivotButton="0" quotePrefix="0" xfId="0"/>
    <xf numFmtId="0" fontId="3" fillId="0" borderId="3" applyAlignment="1" pivotButton="0" quotePrefix="0" xfId="0">
      <alignment horizontal="center" vertical="center" wrapText="1"/>
    </xf>
    <xf numFmtId="166" fontId="5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5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" t="inlineStr">
        <is>
          <t>FILM BUDGET TEMPLATE: SHORT FILM</t>
        </is>
      </c>
    </row>
    <row r="2">
      <c r="A2" s="2" t="inlineStr">
        <is>
          <t>Top sheet and detail with working formulas. Black on white; prints on Letter.</t>
        </is>
      </c>
    </row>
    <row r="4">
      <c r="A4" s="3" t="inlineStr">
        <is>
          <t>1. Globals: set the shoot days, prep and post weeks and crew size. Lines can use them by name, for example =SHOOT_DAYS.</t>
        </is>
      </c>
    </row>
    <row r="5">
      <c r="A5" s="3" t="inlineStr">
        <is>
          <t>2. Fringes: check every rate against current payroll and union rates before you rely on the budget. The rates given are examples.</t>
        </is>
      </c>
    </row>
    <row r="6">
      <c r="A6" s="3" t="inlineStr">
        <is>
          <t>3. Detail: type each line's description, amount, units, X (times, optional) and rate. Subtotal = amount × X × rate.</t>
        </is>
      </c>
    </row>
    <row r="7">
      <c r="A7" s="3" t="inlineStr">
        <is>
          <t>4. Fringe column: P adds the payroll fringes, U the union fringes, PU both. Leave it empty for non-labour lines.</t>
        </is>
      </c>
    </row>
    <row r="8">
      <c r="A8" s="3" t="inlineStr">
        <is>
          <t>5. Add a line inside an account by inserting a row between the account's heading and its total row, then copy the formulas from the line above.</t>
        </is>
      </c>
    </row>
    <row r="9">
      <c r="A9" s="3" t="inlineStr">
        <is>
          <t>6. Account totals add up their lines; category totals add up their accounts; the Top sheet adds up the categories.</t>
        </is>
      </c>
    </row>
    <row r="10">
      <c r="A10" s="3" t="inlineStr">
        <is>
          <t>7. Top sheet: above the line, below the line (production, post-production, other), contingency as a percentage, grand total.</t>
        </is>
      </c>
    </row>
    <row r="11">
      <c r="A11" s="3" t="inlineStr">
        <is>
          <t>8. Wage-base cutoffs are not applied: on large salaries the payroll fringes here come out a little high.</t>
        </is>
      </c>
    </row>
    <row r="12">
      <c r="A12" s="3" t="inlineStr">
        <is>
          <t>9. Opens in Excel, Numbers, LibreOffice and Google Sheets (File &gt; Import, or open from Google Drive).</t>
        </is>
      </c>
    </row>
    <row r="13">
      <c r="A13" s="3" t="inlineStr"/>
    </row>
    <row r="14">
      <c r="A14" s="3" t="inlineStr">
        <is>
          <t>Chart of accounts: the short film starter chart used by Cinewright Budgeting and Scheduling for Mac.</t>
        </is>
      </c>
    </row>
    <row r="15">
      <c r="A15" s="4" t="inlineStr">
        <is>
          <t>Free from Cinewright™ · getcinewright.com</t>
        </is>
      </c>
    </row>
  </sheetData>
  <printOptions horizontalCentered="1"/>
  <pageMargins left="0.4" right="0.4" top="0.5" bottom="0.6" header="0.5" footer="0.5"/>
  <pageSetup orientation="portrait" paperSize="1" fitToHeight="0" fitToWidth="1"/>
  <headerFooter>
    <oddHeader/>
    <oddFooter>&amp;L&amp;8 Free from Cinewright™ · getcinewright.com&amp;R&amp;8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42" customWidth="1" min="2" max="2"/>
    <col width="16" customWidth="1" min="3" max="3"/>
    <col width="10" customWidth="1" min="4" max="4"/>
  </cols>
  <sheetData>
    <row r="1" ht="24" customHeight="1">
      <c r="A1" s="1" t="inlineStr">
        <is>
          <t>BUDGET TOP SHEET</t>
        </is>
      </c>
    </row>
    <row r="2">
      <c r="A2" s="2" t="inlineStr">
        <is>
          <t>Short film. Every figure comes from the Detail tab; the contingency percentage is the one figure typed here.</t>
        </is>
      </c>
    </row>
    <row r="4">
      <c r="A4" s="5" t="inlineStr">
        <is>
          <t>PRODUCTION</t>
        </is>
      </c>
      <c r="B4" s="6" t="n"/>
      <c r="C4" s="5" t="inlineStr">
        <is>
          <t>DRAFT / DATE</t>
        </is>
      </c>
      <c r="D4" s="6" t="n"/>
    </row>
    <row r="5">
      <c r="A5" s="7" t="n"/>
      <c r="B5" s="8" t="n"/>
      <c r="C5" s="7" t="n"/>
      <c r="D5" s="8" t="n"/>
    </row>
    <row r="6">
      <c r="A6" s="5" t="inlineStr">
        <is>
          <t>PREPARED BY</t>
        </is>
      </c>
      <c r="B6" s="6" t="n"/>
      <c r="C6" s="5" t="inlineStr">
        <is>
          <t>SHOOT DAYS</t>
        </is>
      </c>
      <c r="D6" s="6" t="n"/>
    </row>
    <row r="7">
      <c r="A7" s="7" t="n"/>
      <c r="B7" s="8" t="n"/>
      <c r="C7" s="7">
        <f>SHOOT_DAYS</f>
        <v/>
      </c>
      <c r="D7" s="8" t="n"/>
    </row>
    <row r="9" ht="24" customHeight="1">
      <c r="A9" s="9" t="inlineStr">
        <is>
          <t>ACCT</t>
        </is>
      </c>
      <c r="B9" s="9" t="inlineStr">
        <is>
          <t>CATEGORY</t>
        </is>
      </c>
      <c r="C9" s="9" t="inlineStr">
        <is>
          <t>TOTAL</t>
        </is>
      </c>
      <c r="D9" s="9" t="inlineStr">
        <is>
          <t>% OF TOTAL</t>
        </is>
      </c>
    </row>
    <row r="10">
      <c r="A10" s="10" t="inlineStr">
        <is>
          <t>ABOVE THE LINE</t>
        </is>
      </c>
      <c r="B10" s="11" t="n"/>
      <c r="C10" s="11" t="n"/>
      <c r="D10" s="11" t="n"/>
    </row>
    <row r="11">
      <c r="A11" s="12" t="inlineStr">
        <is>
          <t>10</t>
        </is>
      </c>
      <c r="B11" s="12" t="inlineStr">
        <is>
          <t>Story &amp; Rights</t>
        </is>
      </c>
      <c r="C11" s="13">
        <f>Detail!J17</f>
        <v/>
      </c>
      <c r="D11" s="14">
        <f>IF(IF(ISNUMBER($C$40),$C$40,0)=0,"",C11/$C$40)</f>
        <v/>
      </c>
    </row>
    <row r="12">
      <c r="A12" s="12" t="inlineStr">
        <is>
          <t>11</t>
        </is>
      </c>
      <c r="B12" s="12" t="inlineStr">
        <is>
          <t>Producer &amp; Director</t>
        </is>
      </c>
      <c r="C12" s="13">
        <f>Detail!J31</f>
        <v/>
      </c>
      <c r="D12" s="14">
        <f>IF(IF(ISNUMBER($C$40),$C$40,0)=0,"",C12/$C$40)</f>
        <v/>
      </c>
    </row>
    <row r="13">
      <c r="A13" s="12" t="inlineStr">
        <is>
          <t>12</t>
        </is>
      </c>
      <c r="B13" s="12" t="inlineStr">
        <is>
          <t>Cast</t>
        </is>
      </c>
      <c r="C13" s="13">
        <f>Detail!J51</f>
        <v/>
      </c>
      <c r="D13" s="14">
        <f>IF(IF(ISNUMBER($C$40),$C$40,0)=0,"",C13/$C$40)</f>
        <v/>
      </c>
    </row>
    <row r="14">
      <c r="B14" s="15" t="inlineStr">
        <is>
          <t>Total above the line</t>
        </is>
      </c>
      <c r="C14" s="16">
        <f>SUM(C11:C13)</f>
        <v/>
      </c>
      <c r="D14" s="17">
        <f>IF(IF(ISNUMBER($C$40),$C$40,0)=0,"",C14/$C$40)</f>
        <v/>
      </c>
    </row>
    <row r="15"/>
    <row r="16">
      <c r="A16" s="10" t="inlineStr">
        <is>
          <t>PRODUCTION</t>
        </is>
      </c>
      <c r="B16" s="11" t="n"/>
      <c r="C16" s="11" t="n"/>
      <c r="D16" s="11" t="n"/>
    </row>
    <row r="17">
      <c r="A17" s="12" t="inlineStr">
        <is>
          <t>20</t>
        </is>
      </c>
      <c r="B17" s="12" t="inlineStr">
        <is>
          <t>Crew</t>
        </is>
      </c>
      <c r="C17" s="13">
        <f>Detail!J77</f>
        <v/>
      </c>
      <c r="D17" s="14">
        <f>IF(IF(ISNUMBER($C$40),$C$40,0)=0,"",C17/$C$40)</f>
        <v/>
      </c>
    </row>
    <row r="18">
      <c r="A18" s="12" t="inlineStr">
        <is>
          <t>21</t>
        </is>
      </c>
      <c r="B18" s="12" t="inlineStr">
        <is>
          <t>Camera &amp; Lighting Equipment</t>
        </is>
      </c>
      <c r="C18" s="13">
        <f>Detail!J97</f>
        <v/>
      </c>
      <c r="D18" s="14">
        <f>IF(IF(ISNUMBER($C$40),$C$40,0)=0,"",C18/$C$40)</f>
        <v/>
      </c>
    </row>
    <row r="19">
      <c r="A19" s="12" t="inlineStr">
        <is>
          <t>22</t>
        </is>
      </c>
      <c r="B19" s="12" t="inlineStr">
        <is>
          <t>Sound</t>
        </is>
      </c>
      <c r="C19" s="13">
        <f>Detail!J111</f>
        <v/>
      </c>
      <c r="D19" s="14">
        <f>IF(IF(ISNUMBER($C$40),$C$40,0)=0,"",C19/$C$40)</f>
        <v/>
      </c>
    </row>
    <row r="20">
      <c r="A20" s="12" t="inlineStr">
        <is>
          <t>23</t>
        </is>
      </c>
      <c r="B20" s="12" t="inlineStr">
        <is>
          <t>Art, Wardrobe &amp; Makeup</t>
        </is>
      </c>
      <c r="C20" s="13">
        <f>Detail!J131</f>
        <v/>
      </c>
      <c r="D20" s="14">
        <f>IF(IF(ISNUMBER($C$40),$C$40,0)=0,"",C20/$C$40)</f>
        <v/>
      </c>
    </row>
    <row r="21">
      <c r="A21" s="12" t="inlineStr">
        <is>
          <t>24</t>
        </is>
      </c>
      <c r="B21" s="12" t="inlineStr">
        <is>
          <t>Locations</t>
        </is>
      </c>
      <c r="C21" s="13">
        <f>Detail!J151</f>
        <v/>
      </c>
      <c r="D21" s="14">
        <f>IF(IF(ISNUMBER($C$40),$C$40,0)=0,"",C21/$C$40)</f>
        <v/>
      </c>
    </row>
    <row r="22">
      <c r="A22" s="12" t="inlineStr">
        <is>
          <t>25</t>
        </is>
      </c>
      <c r="B22" s="12" t="inlineStr">
        <is>
          <t>Catering &amp; Craft</t>
        </is>
      </c>
      <c r="C22" s="13">
        <f>Detail!J165</f>
        <v/>
      </c>
      <c r="D22" s="14">
        <f>IF(IF(ISNUMBER($C$40),$C$40,0)=0,"",C22/$C$40)</f>
        <v/>
      </c>
    </row>
    <row r="23">
      <c r="A23" s="12" t="inlineStr">
        <is>
          <t>26</t>
        </is>
      </c>
      <c r="B23" s="12" t="inlineStr">
        <is>
          <t>Transportation</t>
        </is>
      </c>
      <c r="C23" s="13">
        <f>Detail!J179</f>
        <v/>
      </c>
      <c r="D23" s="14">
        <f>IF(IF(ISNUMBER($C$40),$C$40,0)=0,"",C23/$C$40)</f>
        <v/>
      </c>
    </row>
    <row r="24">
      <c r="B24" s="15" t="inlineStr">
        <is>
          <t>Total production</t>
        </is>
      </c>
      <c r="C24" s="16">
        <f>SUM(C17:C23)</f>
        <v/>
      </c>
      <c r="D24" s="17">
        <f>IF(IF(ISNUMBER($C$40),$C$40,0)=0,"",C24/$C$40)</f>
        <v/>
      </c>
    </row>
    <row r="25"/>
    <row r="26">
      <c r="A26" s="10" t="inlineStr">
        <is>
          <t>POST-PRODUCTION</t>
        </is>
      </c>
      <c r="B26" s="11" t="n"/>
      <c r="C26" s="11" t="n"/>
      <c r="D26" s="11" t="n"/>
    </row>
    <row r="27">
      <c r="A27" s="12" t="inlineStr">
        <is>
          <t>40</t>
        </is>
      </c>
      <c r="B27" s="12" t="inlineStr">
        <is>
          <t>Editing &amp; Color</t>
        </is>
      </c>
      <c r="C27" s="13">
        <f>Detail!J199</f>
        <v/>
      </c>
      <c r="D27" s="14">
        <f>IF(IF(ISNUMBER($C$40),$C$40,0)=0,"",C27/$C$40)</f>
        <v/>
      </c>
    </row>
    <row r="28">
      <c r="A28" s="12" t="inlineStr">
        <is>
          <t>41</t>
        </is>
      </c>
      <c r="B28" s="12" t="inlineStr">
        <is>
          <t>Sound Post &amp; Music</t>
        </is>
      </c>
      <c r="C28" s="13">
        <f>Detail!J213</f>
        <v/>
      </c>
      <c r="D28" s="14">
        <f>IF(IF(ISNUMBER($C$40),$C$40,0)=0,"",C28/$C$40)</f>
        <v/>
      </c>
    </row>
    <row r="29">
      <c r="B29" s="15" t="inlineStr">
        <is>
          <t>Total post-production</t>
        </is>
      </c>
      <c r="C29" s="16">
        <f>SUM(C27:C28)</f>
        <v/>
      </c>
      <c r="D29" s="17">
        <f>IF(IF(ISNUMBER($C$40),$C$40,0)=0,"",C29/$C$40)</f>
        <v/>
      </c>
    </row>
    <row r="30"/>
    <row r="31">
      <c r="A31" s="10" t="inlineStr">
        <is>
          <t>OTHER</t>
        </is>
      </c>
      <c r="B31" s="11" t="n"/>
      <c r="C31" s="11" t="n"/>
      <c r="D31" s="11" t="n"/>
    </row>
    <row r="32">
      <c r="A32" s="12" t="inlineStr">
        <is>
          <t>60</t>
        </is>
      </c>
      <c r="B32" s="12" t="inlineStr">
        <is>
          <t>Insurance</t>
        </is>
      </c>
      <c r="C32" s="13">
        <f>Detail!J221</f>
        <v/>
      </c>
      <c r="D32" s="14">
        <f>IF(IF(ISNUMBER($C$40),$C$40,0)=0,"",C32/$C$40)</f>
        <v/>
      </c>
    </row>
    <row r="33">
      <c r="A33" s="12" t="inlineStr">
        <is>
          <t>61</t>
        </is>
      </c>
      <c r="B33" s="12" t="inlineStr">
        <is>
          <t>Festivals &amp; Submissions</t>
        </is>
      </c>
      <c r="C33" s="13">
        <f>Detail!J235</f>
        <v/>
      </c>
      <c r="D33" s="14">
        <f>IF(IF(ISNUMBER($C$40),$C$40,0)=0,"",C33/$C$40)</f>
        <v/>
      </c>
    </row>
    <row r="34">
      <c r="B34" s="15" t="inlineStr">
        <is>
          <t>Total other</t>
        </is>
      </c>
      <c r="C34" s="16">
        <f>SUM(C32:C33)</f>
        <v/>
      </c>
      <c r="D34" s="17">
        <f>IF(IF(ISNUMBER($C$40),$C$40,0)=0,"",C34/$C$40)</f>
        <v/>
      </c>
    </row>
    <row r="35"/>
    <row r="36">
      <c r="B36" s="15" t="inlineStr">
        <is>
          <t>Total above the line</t>
        </is>
      </c>
      <c r="C36" s="16">
        <f>C14</f>
        <v/>
      </c>
      <c r="D36" s="17">
        <f>IF(IF(ISNUMBER($C$40),$C$40,0)=0,"",C36/$C$40)</f>
        <v/>
      </c>
    </row>
    <row r="37">
      <c r="B37" s="15" t="inlineStr">
        <is>
          <t>Total below the line</t>
        </is>
      </c>
      <c r="C37" s="16">
        <f>C24+C29+C34</f>
        <v/>
      </c>
      <c r="D37" s="17">
        <f>IF(IF(ISNUMBER($C$40),$C$40,0)=0,"",C37/$C$40)</f>
        <v/>
      </c>
    </row>
    <row r="38">
      <c r="B38" s="15" t="inlineStr">
        <is>
          <t>Total above and below the line</t>
        </is>
      </c>
      <c r="C38" s="16">
        <f>C36+C37</f>
        <v/>
      </c>
      <c r="D38" s="17">
        <f>IF(IF(ISNUMBER($C$40),$C$40,0)=0,"",C38/$C$40)</f>
        <v/>
      </c>
    </row>
    <row r="39">
      <c r="A39" s="18" t="n">
        <v>10</v>
      </c>
      <c r="B39" s="15" t="inlineStr">
        <is>
          <t>Contingency (type the % in column A)</t>
        </is>
      </c>
      <c r="C39" s="19">
        <f>C38*IF(ISNUMBER(A39),A39,0)/100</f>
        <v/>
      </c>
      <c r="D39" s="17">
        <f>IF(IF(ISNUMBER($C$40),$C$40,0)=0,"",C39/$C$40)</f>
        <v/>
      </c>
    </row>
    <row r="40">
      <c r="B40" s="20" t="inlineStr">
        <is>
          <t>GRAND TOTAL</t>
        </is>
      </c>
      <c r="C40" s="21">
        <f>C38+C39</f>
        <v/>
      </c>
      <c r="D40" s="17">
        <f>IF(IF(ISNUMBER($C$40),$C$40,0)=0,"",C40/$C$40)</f>
        <v/>
      </c>
    </row>
    <row r="42">
      <c r="B42" s="22" t="inlineStr">
        <is>
          <t>Of which fringes</t>
        </is>
      </c>
      <c r="C42" s="23">
        <f>Detail!I17+Detail!I31+Detail!I51+Detail!I77+Detail!I97+Detail!I111+Detail!I131+Detail!I151+Detail!I165+Detail!I179+Detail!I199+Detail!I213+Detail!I221+Detail!I235</f>
        <v/>
      </c>
    </row>
    <row r="43">
      <c r="B43" s="24" t="inlineStr">
        <is>
          <t>Figures are rounded to the dollar; totals are worked from the unrounded amounts.</t>
        </is>
      </c>
    </row>
    <row r="45">
      <c r="A45" s="2" t="inlineStr">
        <is>
          <t>Free from Cinewright™ · getcinewright.com</t>
        </is>
      </c>
    </row>
  </sheetData>
  <mergeCells count="8">
    <mergeCell ref="A4:B4"/>
    <mergeCell ref="C6:D6"/>
    <mergeCell ref="C7:D7"/>
    <mergeCell ref="A7:B7"/>
    <mergeCell ref="C5:D5"/>
    <mergeCell ref="A5:B5"/>
    <mergeCell ref="A6:B6"/>
    <mergeCell ref="C4:D4"/>
  </mergeCells>
  <pageMargins left="0.75" right="0.75" top="1" bottom="1" header="0.5" footer="0.5"/>
  <pageSetup paperSize="1" fitToHeight="1" fitToWidth="1"/>
  <headerFooter>
    <oddHeader/>
    <oddFooter>&amp;L&amp;8 Free from Cinewright™ · getcinewright.com&amp;R&amp;8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44" customWidth="1" min="3" max="3"/>
  </cols>
  <sheetData>
    <row r="1" ht="24" customHeight="1">
      <c r="A1" s="1" t="inlineStr">
        <is>
          <t>GLOBALS</t>
        </is>
      </c>
    </row>
    <row r="2">
      <c r="A2" s="2" t="inlineStr">
        <is>
          <t>Named values the detail lines can use. Change one here and every line that uses it follows.</t>
        </is>
      </c>
    </row>
    <row r="4" ht="24" customHeight="1">
      <c r="A4" s="9" t="inlineStr">
        <is>
          <t>NAME</t>
        </is>
      </c>
      <c r="B4" s="9" t="inlineStr">
        <is>
          <t>VALUE</t>
        </is>
      </c>
      <c r="C4" s="9" t="inlineStr">
        <is>
          <t>WHAT IT IS</t>
        </is>
      </c>
    </row>
    <row r="5">
      <c r="A5" s="25" t="inlineStr">
        <is>
          <t>SHOOT_DAYS</t>
        </is>
      </c>
      <c r="B5" s="26" t="n">
        <v>5</v>
      </c>
      <c r="C5" s="27" t="inlineStr">
        <is>
          <t>Shoot days, from the schedule</t>
        </is>
      </c>
    </row>
    <row r="6">
      <c r="A6" s="25" t="inlineStr">
        <is>
          <t>SHOOT_WEEKS</t>
        </is>
      </c>
      <c r="B6" s="26">
        <f>SHOOT_DAYS/5</f>
        <v/>
      </c>
      <c r="C6" s="27" t="inlineStr">
        <is>
          <t>Shoot weeks (5-day weeks)</t>
        </is>
      </c>
    </row>
    <row r="7">
      <c r="A7" s="25" t="inlineStr">
        <is>
          <t>PREP_WEEKS</t>
        </is>
      </c>
      <c r="B7" s="26" t="n">
        <v>2</v>
      </c>
      <c r="C7" s="27" t="inlineStr">
        <is>
          <t>Prep weeks</t>
        </is>
      </c>
    </row>
    <row r="8">
      <c r="A8" s="25" t="inlineStr">
        <is>
          <t>POST_WEEKS</t>
        </is>
      </c>
      <c r="B8" s="26" t="n">
        <v>8</v>
      </c>
      <c r="C8" s="27" t="inlineStr">
        <is>
          <t>Post weeks</t>
        </is>
      </c>
    </row>
    <row r="9">
      <c r="A9" s="25" t="inlineStr">
        <is>
          <t>CREW_SIZE</t>
        </is>
      </c>
      <c r="B9" s="26" t="n">
        <v>10</v>
      </c>
      <c r="C9" s="27" t="inlineStr">
        <is>
          <t>Crew and cast fed each day</t>
        </is>
      </c>
    </row>
    <row r="11">
      <c r="A11" s="2" t="inlineStr">
        <is>
          <t>Free from Cinewright™ · getcinewright.com</t>
        </is>
      </c>
    </row>
  </sheetData>
  <printOptions horizontalCentered="1"/>
  <pageMargins left="0.4" right="0.4" top="0.5" bottom="0.6" header="0.5" footer="0.5"/>
  <pageSetup orientation="portrait" paperSize="1" fitToHeight="0" fitToWidth="1"/>
  <headerFooter>
    <oddHeader/>
    <oddFooter>&amp;L&amp;8 Free from Cinewright™ · getcinewright.com&amp;R&amp;8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34" customWidth="1" min="2" max="2"/>
    <col width="10" customWidth="1" min="3" max="3"/>
    <col width="10" customWidth="1" min="4" max="4"/>
    <col width="40" customWidth="1" min="5" max="5"/>
  </cols>
  <sheetData>
    <row r="1" ht="24" customHeight="1">
      <c r="A1" s="1" t="inlineStr">
        <is>
          <t>FRINGES</t>
        </is>
      </c>
    </row>
    <row r="2">
      <c r="A2" s="2" t="inlineStr">
        <is>
          <t>Example rates: check current payroll and union rates before relying on them.</t>
        </is>
      </c>
    </row>
    <row r="4" ht="24" customHeight="1">
      <c r="A4" s="9" t="inlineStr">
        <is>
          <t>CODE</t>
        </is>
      </c>
      <c r="B4" s="9" t="inlineStr">
        <is>
          <t>FRINGE</t>
        </is>
      </c>
      <c r="C4" s="9" t="inlineStr">
        <is>
          <t>RATE %</t>
        </is>
      </c>
      <c r="D4" s="9" t="inlineStr">
        <is>
          <t>GROUP</t>
        </is>
      </c>
      <c r="E4" s="9" t="inlineStr">
        <is>
          <t>NOTES</t>
        </is>
      </c>
    </row>
    <row r="5">
      <c r="A5" s="27" t="inlineStr">
        <is>
          <t>FICA</t>
        </is>
      </c>
      <c r="B5" s="27" t="inlineStr">
        <is>
          <t>Social Security</t>
        </is>
      </c>
      <c r="C5" s="28" t="n">
        <v>6.2</v>
      </c>
      <c r="D5" s="29" t="inlineStr">
        <is>
          <t>P</t>
        </is>
      </c>
      <c r="E5" s="27" t="inlineStr">
        <is>
          <t>Payroll tax; wage-base cutoff not applied</t>
        </is>
      </c>
    </row>
    <row r="6">
      <c r="A6" s="27" t="inlineStr">
        <is>
          <t>MEDI</t>
        </is>
      </c>
      <c r="B6" s="27" t="inlineStr">
        <is>
          <t>Medicare</t>
        </is>
      </c>
      <c r="C6" s="28" t="n">
        <v>1.45</v>
      </c>
      <c r="D6" s="29" t="inlineStr">
        <is>
          <t>P</t>
        </is>
      </c>
      <c r="E6" s="27" t="inlineStr">
        <is>
          <t>Payroll tax</t>
        </is>
      </c>
    </row>
    <row r="7">
      <c r="A7" s="27" t="inlineStr">
        <is>
          <t>FUTA</t>
        </is>
      </c>
      <c r="B7" s="27" t="inlineStr">
        <is>
          <t>Federal unemployment</t>
        </is>
      </c>
      <c r="C7" s="28" t="n">
        <v>0.6</v>
      </c>
      <c r="D7" s="29" t="inlineStr">
        <is>
          <t>P</t>
        </is>
      </c>
      <c r="E7" s="27" t="inlineStr">
        <is>
          <t>Payroll tax; wage-base cutoff not applied</t>
        </is>
      </c>
    </row>
    <row r="8">
      <c r="A8" s="27" t="inlineStr">
        <is>
          <t>SUTA</t>
        </is>
      </c>
      <c r="B8" s="27" t="inlineStr">
        <is>
          <t>State unemployment</t>
        </is>
      </c>
      <c r="C8" s="28" t="n">
        <v>3.4</v>
      </c>
      <c r="D8" s="29" t="inlineStr">
        <is>
          <t>P</t>
        </is>
      </c>
      <c r="E8" s="27" t="inlineStr">
        <is>
          <t>Payroll tax; wage-base cutoff not applied</t>
        </is>
      </c>
    </row>
    <row r="9">
      <c r="A9" s="27" t="inlineStr">
        <is>
          <t>UNION</t>
        </is>
      </c>
      <c r="B9" s="27" t="inlineStr">
        <is>
          <t>Union pension, health and welfare</t>
        </is>
      </c>
      <c r="C9" s="28" t="n"/>
      <c r="D9" s="29" t="inlineStr">
        <is>
          <t>U</t>
        </is>
      </c>
      <c r="E9" s="27" t="inlineStr">
        <is>
          <t>Type your union's combined rate</t>
        </is>
      </c>
    </row>
    <row r="11">
      <c r="B11" s="25" t="inlineStr">
        <is>
          <t>Payroll fringes (P), total %</t>
        </is>
      </c>
      <c r="C11" s="30">
        <f>SUMIF(D5:D9,"P",C5:C9)</f>
        <v/>
      </c>
    </row>
    <row r="12">
      <c r="B12" s="25" t="inlineStr">
        <is>
          <t>Union fringes (U), total %</t>
        </is>
      </c>
      <c r="C12" s="30">
        <f>SUMIF(D5:D9,"U",C5:C9)</f>
        <v/>
      </c>
    </row>
    <row r="14">
      <c r="A14" s="2" t="inlineStr">
        <is>
          <t>To add a fringe, insert a row above UNION and give it the group P or U.</t>
        </is>
      </c>
    </row>
    <row r="16">
      <c r="A16" s="2" t="inlineStr">
        <is>
          <t>Free from Cinewright™ · getcinewright.com</t>
        </is>
      </c>
    </row>
  </sheetData>
  <printOptions horizontalCentered="1"/>
  <pageMargins left="0.4" right="0.4" top="0.5" bottom="0.6" header="0.5" footer="0.5"/>
  <pageSetup orientation="portrait" paperSize="1" fitToHeight="0" fitToWidth="1"/>
  <headerFooter>
    <oddHeader/>
    <oddFooter>&amp;L&amp;8 Free from Cinewright™ · getcinewright.com&amp;R&amp;8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J23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40" customWidth="1" min="2" max="2"/>
    <col width="9" customWidth="1" min="3" max="3"/>
    <col width="9" customWidth="1" min="4" max="4"/>
    <col width="7" customWidth="1" min="5" max="5"/>
    <col width="11" customWidth="1" min="6" max="6"/>
    <col width="12" customWidth="1" min="7" max="7"/>
    <col width="7" customWidth="1" min="8" max="8"/>
    <col width="11" customWidth="1" min="9" max="9"/>
    <col width="13" customWidth="1" min="10" max="10"/>
  </cols>
  <sheetData>
    <row r="1" ht="24" customHeight="1">
      <c r="A1" s="1" t="inlineStr">
        <is>
          <t>BUDGET DETAIL</t>
        </is>
      </c>
    </row>
    <row r="2">
      <c r="A2" s="2" t="inlineStr">
        <is>
          <t>Subtotal = amount × X × rate. Fringe: P payroll, U union, PU both. Totals roll up to the Top sheet.</t>
        </is>
      </c>
    </row>
    <row r="4" ht="24" customHeight="1">
      <c r="A4" s="9" t="inlineStr">
        <is>
          <t>ACCT</t>
        </is>
      </c>
      <c r="B4" s="9" t="inlineStr">
        <is>
          <t>DESCRIPTION</t>
        </is>
      </c>
      <c r="C4" s="9" t="inlineStr">
        <is>
          <t>AMOUNT</t>
        </is>
      </c>
      <c r="D4" s="9" t="inlineStr">
        <is>
          <t>UNITS</t>
        </is>
      </c>
      <c r="E4" s="9" t="inlineStr">
        <is>
          <t>X</t>
        </is>
      </c>
      <c r="F4" s="9" t="inlineStr">
        <is>
          <t>RATE</t>
        </is>
      </c>
      <c r="G4" s="9" t="inlineStr">
        <is>
          <t>SUBTOTAL</t>
        </is>
      </c>
      <c r="H4" s="9" t="inlineStr">
        <is>
          <t>FRINGE</t>
        </is>
      </c>
      <c r="I4" s="9" t="inlineStr">
        <is>
          <t>FRINGES</t>
        </is>
      </c>
      <c r="J4" s="9" t="inlineStr">
        <is>
          <t>TOTAL</t>
        </is>
      </c>
    </row>
    <row r="5">
      <c r="A5" s="31" t="inlineStr">
        <is>
          <t>10</t>
        </is>
      </c>
      <c r="B5" s="31" t="inlineStr">
        <is>
          <t>STORY &amp; RIGHTS</t>
        </is>
      </c>
      <c r="C5" s="32" t="n"/>
      <c r="D5" s="32" t="n"/>
      <c r="E5" s="32" t="n"/>
      <c r="F5" s="32" t="n"/>
      <c r="G5" s="32" t="n"/>
      <c r="H5" s="32" t="n"/>
      <c r="I5" s="32" t="n"/>
      <c r="J5" s="32" t="n"/>
    </row>
    <row r="6">
      <c r="A6" s="33" t="inlineStr">
        <is>
          <t>1001</t>
        </is>
      </c>
      <c r="B6" s="33" t="inlineStr">
        <is>
          <t>Screenplay</t>
        </is>
      </c>
    </row>
    <row r="7">
      <c r="A7" s="34" t="n"/>
      <c r="B7" s="34" t="n"/>
      <c r="C7" s="35" t="n"/>
      <c r="D7" s="34" t="n"/>
      <c r="E7" s="35" t="n"/>
      <c r="F7" s="36" t="n"/>
      <c r="G7" s="13">
        <f>IF(F7="","",IF(C7="",1,C7)*IF(E7="",1,E7)*F7)</f>
        <v/>
      </c>
      <c r="H7" s="37" t="n"/>
      <c r="I7" s="13">
        <f>IF(G7="","",G7*(IF(ISNUMBER(SEARCH("P",H7)),FRINGE_P,0)+IF(ISNUMBER(SEARCH("U",H7)),FRINGE_U,0))/100)</f>
        <v/>
      </c>
      <c r="J7" s="13">
        <f>IF(G7="","",G7+I7)</f>
        <v/>
      </c>
    </row>
    <row r="8">
      <c r="A8" s="34" t="n"/>
      <c r="B8" s="34" t="n"/>
      <c r="C8" s="35" t="n"/>
      <c r="D8" s="34" t="n"/>
      <c r="E8" s="35" t="n"/>
      <c r="F8" s="36" t="n"/>
      <c r="G8" s="13">
        <f>IF(F8="","",IF(C8="",1,C8)*IF(E8="",1,E8)*F8)</f>
        <v/>
      </c>
      <c r="H8" s="37" t="n"/>
      <c r="I8" s="13">
        <f>IF(G8="","",G8*(IF(ISNUMBER(SEARCH("P",H8)),FRINGE_P,0)+IF(ISNUMBER(SEARCH("U",H8)),FRINGE_U,0))/100)</f>
        <v/>
      </c>
      <c r="J8" s="13">
        <f>IF(G8="","",G8+I8)</f>
        <v/>
      </c>
    </row>
    <row r="9">
      <c r="A9" s="34" t="n"/>
      <c r="B9" s="34" t="n"/>
      <c r="C9" s="35" t="n"/>
      <c r="D9" s="34" t="n"/>
      <c r="E9" s="35" t="n"/>
      <c r="F9" s="36" t="n"/>
      <c r="G9" s="13">
        <f>IF(F9="","",IF(C9="",1,C9)*IF(E9="",1,E9)*F9)</f>
        <v/>
      </c>
      <c r="H9" s="37" t="n"/>
      <c r="I9" s="13">
        <f>IF(G9="","",G9*(IF(ISNUMBER(SEARCH("P",H9)),FRINGE_P,0)+IF(ISNUMBER(SEARCH("U",H9)),FRINGE_U,0))/100)</f>
        <v/>
      </c>
      <c r="J9" s="13">
        <f>IF(G9="","",G9+I9)</f>
        <v/>
      </c>
    </row>
    <row r="10">
      <c r="B10" s="15" t="inlineStr">
        <is>
          <t>Total 1001 Screenplay</t>
        </is>
      </c>
      <c r="G10" s="16">
        <f>SUM(G7:G9)</f>
        <v/>
      </c>
      <c r="I10" s="16">
        <f>SUM(I7:I9)</f>
        <v/>
      </c>
      <c r="J10" s="16">
        <f>SUM(J7:J9)</f>
        <v/>
      </c>
    </row>
    <row r="12">
      <c r="A12" s="33" t="inlineStr">
        <is>
          <t>1002</t>
        </is>
      </c>
      <c r="B12" s="33" t="inlineStr">
        <is>
          <t>Rights and Options</t>
        </is>
      </c>
    </row>
    <row r="13">
      <c r="A13" s="34" t="n"/>
      <c r="B13" s="34" t="n"/>
      <c r="C13" s="35" t="n"/>
      <c r="D13" s="34" t="n"/>
      <c r="E13" s="35" t="n"/>
      <c r="F13" s="36" t="n"/>
      <c r="G13" s="13">
        <f>IF(F13="","",IF(C13="",1,C13)*IF(E13="",1,E13)*F13)</f>
        <v/>
      </c>
      <c r="H13" s="37" t="n"/>
      <c r="I13" s="13">
        <f>IF(G13="","",G13*(IF(ISNUMBER(SEARCH("P",H13)),FRINGE_P,0)+IF(ISNUMBER(SEARCH("U",H13)),FRINGE_U,0))/100)</f>
        <v/>
      </c>
      <c r="J13" s="13">
        <f>IF(G13="","",G13+I13)</f>
        <v/>
      </c>
    </row>
    <row r="14">
      <c r="A14" s="34" t="n"/>
      <c r="B14" s="34" t="n"/>
      <c r="C14" s="35" t="n"/>
      <c r="D14" s="34" t="n"/>
      <c r="E14" s="35" t="n"/>
      <c r="F14" s="36" t="n"/>
      <c r="G14" s="13">
        <f>IF(F14="","",IF(C14="",1,C14)*IF(E14="",1,E14)*F14)</f>
        <v/>
      </c>
      <c r="H14" s="37" t="n"/>
      <c r="I14" s="13">
        <f>IF(G14="","",G14*(IF(ISNUMBER(SEARCH("P",H14)),FRINGE_P,0)+IF(ISNUMBER(SEARCH("U",H14)),FRINGE_U,0))/100)</f>
        <v/>
      </c>
      <c r="J14" s="13">
        <f>IF(G14="","",G14+I14)</f>
        <v/>
      </c>
    </row>
    <row r="15">
      <c r="A15" s="34" t="n"/>
      <c r="B15" s="34" t="n"/>
      <c r="C15" s="35" t="n"/>
      <c r="D15" s="34" t="n"/>
      <c r="E15" s="35" t="n"/>
      <c r="F15" s="36" t="n"/>
      <c r="G15" s="13">
        <f>IF(F15="","",IF(C15="",1,C15)*IF(E15="",1,E15)*F15)</f>
        <v/>
      </c>
      <c r="H15" s="37" t="n"/>
      <c r="I15" s="13">
        <f>IF(G15="","",G15*(IF(ISNUMBER(SEARCH("P",H15)),FRINGE_P,0)+IF(ISNUMBER(SEARCH("U",H15)),FRINGE_U,0))/100)</f>
        <v/>
      </c>
      <c r="J15" s="13">
        <f>IF(G15="","",G15+I15)</f>
        <v/>
      </c>
    </row>
    <row r="16">
      <c r="B16" s="15" t="inlineStr">
        <is>
          <t>Total 1002 Rights and Options</t>
        </is>
      </c>
      <c r="G16" s="16">
        <f>SUM(G13:G15)</f>
        <v/>
      </c>
      <c r="I16" s="16">
        <f>SUM(I13:I15)</f>
        <v/>
      </c>
      <c r="J16" s="16">
        <f>SUM(J13:J15)</f>
        <v/>
      </c>
    </row>
    <row r="17">
      <c r="B17" s="15" t="inlineStr">
        <is>
          <t>TOTAL 10 STORY &amp; RIGHTS</t>
        </is>
      </c>
      <c r="I17" s="19">
        <f>I10+I16</f>
        <v/>
      </c>
      <c r="J17" s="38">
        <f>J10+J16</f>
        <v/>
      </c>
    </row>
    <row r="19">
      <c r="A19" s="31" t="inlineStr">
        <is>
          <t>11</t>
        </is>
      </c>
      <c r="B19" s="31" t="inlineStr">
        <is>
          <t>PRODUCER &amp; DIRECTOR</t>
        </is>
      </c>
      <c r="C19" s="32" t="n"/>
      <c r="D19" s="32" t="n"/>
      <c r="E19" s="32" t="n"/>
      <c r="F19" s="32" t="n"/>
      <c r="G19" s="32" t="n"/>
      <c r="H19" s="32" t="n"/>
      <c r="I19" s="32" t="n"/>
      <c r="J19" s="32" t="n"/>
    </row>
    <row r="20">
      <c r="A20" s="33" t="inlineStr">
        <is>
          <t>1101</t>
        </is>
      </c>
      <c r="B20" s="33" t="inlineStr">
        <is>
          <t>Producer</t>
        </is>
      </c>
    </row>
    <row r="21">
      <c r="A21" s="34" t="n"/>
      <c r="B21" s="34" t="n"/>
      <c r="C21" s="35" t="n"/>
      <c r="D21" s="34" t="n"/>
      <c r="E21" s="35" t="n"/>
      <c r="F21" s="36" t="n"/>
      <c r="G21" s="13">
        <f>IF(F21="","",IF(C21="",1,C21)*IF(E21="",1,E21)*F21)</f>
        <v/>
      </c>
      <c r="H21" s="37" t="n"/>
      <c r="I21" s="13">
        <f>IF(G21="","",G21*(IF(ISNUMBER(SEARCH("P",H21)),FRINGE_P,0)+IF(ISNUMBER(SEARCH("U",H21)),FRINGE_U,0))/100)</f>
        <v/>
      </c>
      <c r="J21" s="13">
        <f>IF(G21="","",G21+I21)</f>
        <v/>
      </c>
    </row>
    <row r="22">
      <c r="A22" s="34" t="n"/>
      <c r="B22" s="34" t="n"/>
      <c r="C22" s="35" t="n"/>
      <c r="D22" s="34" t="n"/>
      <c r="E22" s="35" t="n"/>
      <c r="F22" s="36" t="n"/>
      <c r="G22" s="13">
        <f>IF(F22="","",IF(C22="",1,C22)*IF(E22="",1,E22)*F22)</f>
        <v/>
      </c>
      <c r="H22" s="37" t="n"/>
      <c r="I22" s="13">
        <f>IF(G22="","",G22*(IF(ISNUMBER(SEARCH("P",H22)),FRINGE_P,0)+IF(ISNUMBER(SEARCH("U",H22)),FRINGE_U,0))/100)</f>
        <v/>
      </c>
      <c r="J22" s="13">
        <f>IF(G22="","",G22+I22)</f>
        <v/>
      </c>
    </row>
    <row r="23">
      <c r="A23" s="34" t="n"/>
      <c r="B23" s="34" t="n"/>
      <c r="C23" s="35" t="n"/>
      <c r="D23" s="34" t="n"/>
      <c r="E23" s="35" t="n"/>
      <c r="F23" s="36" t="n"/>
      <c r="G23" s="13">
        <f>IF(F23="","",IF(C23="",1,C23)*IF(E23="",1,E23)*F23)</f>
        <v/>
      </c>
      <c r="H23" s="37" t="n"/>
      <c r="I23" s="13">
        <f>IF(G23="","",G23*(IF(ISNUMBER(SEARCH("P",H23)),FRINGE_P,0)+IF(ISNUMBER(SEARCH("U",H23)),FRINGE_U,0))/100)</f>
        <v/>
      </c>
      <c r="J23" s="13">
        <f>IF(G23="","",G23+I23)</f>
        <v/>
      </c>
    </row>
    <row r="24">
      <c r="B24" s="15" t="inlineStr">
        <is>
          <t>Total 1101 Producer</t>
        </is>
      </c>
      <c r="G24" s="16">
        <f>SUM(G21:G23)</f>
        <v/>
      </c>
      <c r="I24" s="16">
        <f>SUM(I21:I23)</f>
        <v/>
      </c>
      <c r="J24" s="16">
        <f>SUM(J21:J23)</f>
        <v/>
      </c>
    </row>
    <row r="26">
      <c r="A26" s="33" t="inlineStr">
        <is>
          <t>1102</t>
        </is>
      </c>
      <c r="B26" s="33" t="inlineStr">
        <is>
          <t>Director</t>
        </is>
      </c>
    </row>
    <row r="27">
      <c r="A27" s="34" t="n"/>
      <c r="B27" s="34" t="n"/>
      <c r="C27" s="35" t="n"/>
      <c r="D27" s="34" t="n"/>
      <c r="E27" s="35" t="n"/>
      <c r="F27" s="36" t="n"/>
      <c r="G27" s="13">
        <f>IF(F27="","",IF(C27="",1,C27)*IF(E27="",1,E27)*F27)</f>
        <v/>
      </c>
      <c r="H27" s="37" t="n"/>
      <c r="I27" s="13">
        <f>IF(G27="","",G27*(IF(ISNUMBER(SEARCH("P",H27)),FRINGE_P,0)+IF(ISNUMBER(SEARCH("U",H27)),FRINGE_U,0))/100)</f>
        <v/>
      </c>
      <c r="J27" s="13">
        <f>IF(G27="","",G27+I27)</f>
        <v/>
      </c>
    </row>
    <row r="28">
      <c r="A28" s="34" t="n"/>
      <c r="B28" s="34" t="n"/>
      <c r="C28" s="35" t="n"/>
      <c r="D28" s="34" t="n"/>
      <c r="E28" s="35" t="n"/>
      <c r="F28" s="36" t="n"/>
      <c r="G28" s="13">
        <f>IF(F28="","",IF(C28="",1,C28)*IF(E28="",1,E28)*F28)</f>
        <v/>
      </c>
      <c r="H28" s="37" t="n"/>
      <c r="I28" s="13">
        <f>IF(G28="","",G28*(IF(ISNUMBER(SEARCH("P",H28)),FRINGE_P,0)+IF(ISNUMBER(SEARCH("U",H28)),FRINGE_U,0))/100)</f>
        <v/>
      </c>
      <c r="J28" s="13">
        <f>IF(G28="","",G28+I28)</f>
        <v/>
      </c>
    </row>
    <row r="29">
      <c r="A29" s="34" t="n"/>
      <c r="B29" s="34" t="n"/>
      <c r="C29" s="35" t="n"/>
      <c r="D29" s="34" t="n"/>
      <c r="E29" s="35" t="n"/>
      <c r="F29" s="36" t="n"/>
      <c r="G29" s="13">
        <f>IF(F29="","",IF(C29="",1,C29)*IF(E29="",1,E29)*F29)</f>
        <v/>
      </c>
      <c r="H29" s="37" t="n"/>
      <c r="I29" s="13">
        <f>IF(G29="","",G29*(IF(ISNUMBER(SEARCH("P",H29)),FRINGE_P,0)+IF(ISNUMBER(SEARCH("U",H29)),FRINGE_U,0))/100)</f>
        <v/>
      </c>
      <c r="J29" s="13">
        <f>IF(G29="","",G29+I29)</f>
        <v/>
      </c>
    </row>
    <row r="30">
      <c r="B30" s="15" t="inlineStr">
        <is>
          <t>Total 1102 Director</t>
        </is>
      </c>
      <c r="G30" s="16">
        <f>SUM(G27:G29)</f>
        <v/>
      </c>
      <c r="I30" s="16">
        <f>SUM(I27:I29)</f>
        <v/>
      </c>
      <c r="J30" s="16">
        <f>SUM(J27:J29)</f>
        <v/>
      </c>
    </row>
    <row r="31">
      <c r="B31" s="15" t="inlineStr">
        <is>
          <t>TOTAL 11 PRODUCER &amp; DIRECTOR</t>
        </is>
      </c>
      <c r="I31" s="19">
        <f>I24+I30</f>
        <v/>
      </c>
      <c r="J31" s="38">
        <f>J24+J30</f>
        <v/>
      </c>
    </row>
    <row r="33">
      <c r="A33" s="31" t="inlineStr">
        <is>
          <t>12</t>
        </is>
      </c>
      <c r="B33" s="31" t="inlineStr">
        <is>
          <t>CAST</t>
        </is>
      </c>
      <c r="C33" s="32" t="n"/>
      <c r="D33" s="32" t="n"/>
      <c r="E33" s="32" t="n"/>
      <c r="F33" s="32" t="n"/>
      <c r="G33" s="32" t="n"/>
      <c r="H33" s="32" t="n"/>
      <c r="I33" s="32" t="n"/>
      <c r="J33" s="32" t="n"/>
    </row>
    <row r="34">
      <c r="A34" s="33" t="inlineStr">
        <is>
          <t>1201</t>
        </is>
      </c>
      <c r="B34" s="33" t="inlineStr">
        <is>
          <t>Principal Cast</t>
        </is>
      </c>
    </row>
    <row r="35">
      <c r="A35" s="34" t="n"/>
      <c r="B35" s="34" t="n"/>
      <c r="C35" s="35" t="n"/>
      <c r="D35" s="34" t="n"/>
      <c r="E35" s="35" t="n"/>
      <c r="F35" s="36" t="n"/>
      <c r="G35" s="13">
        <f>IF(F35="","",IF(C35="",1,C35)*IF(E35="",1,E35)*F35)</f>
        <v/>
      </c>
      <c r="H35" s="37" t="n"/>
      <c r="I35" s="13">
        <f>IF(G35="","",G35*(IF(ISNUMBER(SEARCH("P",H35)),FRINGE_P,0)+IF(ISNUMBER(SEARCH("U",H35)),FRINGE_U,0))/100)</f>
        <v/>
      </c>
      <c r="J35" s="13">
        <f>IF(G35="","",G35+I35)</f>
        <v/>
      </c>
    </row>
    <row r="36">
      <c r="A36" s="34" t="n"/>
      <c r="B36" s="34" t="n"/>
      <c r="C36" s="35" t="n"/>
      <c r="D36" s="34" t="n"/>
      <c r="E36" s="35" t="n"/>
      <c r="F36" s="36" t="n"/>
      <c r="G36" s="13">
        <f>IF(F36="","",IF(C36="",1,C36)*IF(E36="",1,E36)*F36)</f>
        <v/>
      </c>
      <c r="H36" s="37" t="n"/>
      <c r="I36" s="13">
        <f>IF(G36="","",G36*(IF(ISNUMBER(SEARCH("P",H36)),FRINGE_P,0)+IF(ISNUMBER(SEARCH("U",H36)),FRINGE_U,0))/100)</f>
        <v/>
      </c>
      <c r="J36" s="13">
        <f>IF(G36="","",G36+I36)</f>
        <v/>
      </c>
    </row>
    <row r="37">
      <c r="A37" s="34" t="n"/>
      <c r="B37" s="34" t="n"/>
      <c r="C37" s="35" t="n"/>
      <c r="D37" s="34" t="n"/>
      <c r="E37" s="35" t="n"/>
      <c r="F37" s="36" t="n"/>
      <c r="G37" s="13">
        <f>IF(F37="","",IF(C37="",1,C37)*IF(E37="",1,E37)*F37)</f>
        <v/>
      </c>
      <c r="H37" s="37" t="n"/>
      <c r="I37" s="13">
        <f>IF(G37="","",G37*(IF(ISNUMBER(SEARCH("P",H37)),FRINGE_P,0)+IF(ISNUMBER(SEARCH("U",H37)),FRINGE_U,0))/100)</f>
        <v/>
      </c>
      <c r="J37" s="13">
        <f>IF(G37="","",G37+I37)</f>
        <v/>
      </c>
    </row>
    <row r="38">
      <c r="B38" s="15" t="inlineStr">
        <is>
          <t>Total 1201 Principal Cast</t>
        </is>
      </c>
      <c r="G38" s="16">
        <f>SUM(G35:G37)</f>
        <v/>
      </c>
      <c r="I38" s="16">
        <f>SUM(I35:I37)</f>
        <v/>
      </c>
      <c r="J38" s="16">
        <f>SUM(J35:J37)</f>
        <v/>
      </c>
    </row>
    <row r="40">
      <c r="A40" s="33" t="inlineStr">
        <is>
          <t>1202</t>
        </is>
      </c>
      <c r="B40" s="33" t="inlineStr">
        <is>
          <t>Day Players and Stand-ins</t>
        </is>
      </c>
    </row>
    <row r="41">
      <c r="A41" s="34" t="n"/>
      <c r="B41" s="34" t="n"/>
      <c r="C41" s="35" t="n"/>
      <c r="D41" s="34" t="n"/>
      <c r="E41" s="35" t="n"/>
      <c r="F41" s="36" t="n"/>
      <c r="G41" s="13">
        <f>IF(F41="","",IF(C41="",1,C41)*IF(E41="",1,E41)*F41)</f>
        <v/>
      </c>
      <c r="H41" s="37" t="n"/>
      <c r="I41" s="13">
        <f>IF(G41="","",G41*(IF(ISNUMBER(SEARCH("P",H41)),FRINGE_P,0)+IF(ISNUMBER(SEARCH("U",H41)),FRINGE_U,0))/100)</f>
        <v/>
      </c>
      <c r="J41" s="13">
        <f>IF(G41="","",G41+I41)</f>
        <v/>
      </c>
    </row>
    <row r="42">
      <c r="A42" s="34" t="n"/>
      <c r="B42" s="34" t="n"/>
      <c r="C42" s="35" t="n"/>
      <c r="D42" s="34" t="n"/>
      <c r="E42" s="35" t="n"/>
      <c r="F42" s="36" t="n"/>
      <c r="G42" s="13">
        <f>IF(F42="","",IF(C42="",1,C42)*IF(E42="",1,E42)*F42)</f>
        <v/>
      </c>
      <c r="H42" s="37" t="n"/>
      <c r="I42" s="13">
        <f>IF(G42="","",G42*(IF(ISNUMBER(SEARCH("P",H42)),FRINGE_P,0)+IF(ISNUMBER(SEARCH("U",H42)),FRINGE_U,0))/100)</f>
        <v/>
      </c>
      <c r="J42" s="13">
        <f>IF(G42="","",G42+I42)</f>
        <v/>
      </c>
    </row>
    <row r="43">
      <c r="A43" s="34" t="n"/>
      <c r="B43" s="34" t="n"/>
      <c r="C43" s="35" t="n"/>
      <c r="D43" s="34" t="n"/>
      <c r="E43" s="35" t="n"/>
      <c r="F43" s="36" t="n"/>
      <c r="G43" s="13">
        <f>IF(F43="","",IF(C43="",1,C43)*IF(E43="",1,E43)*F43)</f>
        <v/>
      </c>
      <c r="H43" s="37" t="n"/>
      <c r="I43" s="13">
        <f>IF(G43="","",G43*(IF(ISNUMBER(SEARCH("P",H43)),FRINGE_P,0)+IF(ISNUMBER(SEARCH("U",H43)),FRINGE_U,0))/100)</f>
        <v/>
      </c>
      <c r="J43" s="13">
        <f>IF(G43="","",G43+I43)</f>
        <v/>
      </c>
    </row>
    <row r="44">
      <c r="B44" s="15" t="inlineStr">
        <is>
          <t>Total 1202 Day Players and Stand-ins</t>
        </is>
      </c>
      <c r="G44" s="16">
        <f>SUM(G41:G43)</f>
        <v/>
      </c>
      <c r="I44" s="16">
        <f>SUM(I41:I43)</f>
        <v/>
      </c>
      <c r="J44" s="16">
        <f>SUM(J41:J43)</f>
        <v/>
      </c>
    </row>
    <row r="46">
      <c r="A46" s="33" t="inlineStr">
        <is>
          <t>1203</t>
        </is>
      </c>
      <c r="B46" s="33" t="inlineStr">
        <is>
          <t>Rehearsals and Cast Expenses</t>
        </is>
      </c>
    </row>
    <row r="47">
      <c r="A47" s="34" t="n"/>
      <c r="B47" s="34" t="n"/>
      <c r="C47" s="35" t="n"/>
      <c r="D47" s="34" t="n"/>
      <c r="E47" s="35" t="n"/>
      <c r="F47" s="36" t="n"/>
      <c r="G47" s="13">
        <f>IF(F47="","",IF(C47="",1,C47)*IF(E47="",1,E47)*F47)</f>
        <v/>
      </c>
      <c r="H47" s="37" t="n"/>
      <c r="I47" s="13">
        <f>IF(G47="","",G47*(IF(ISNUMBER(SEARCH("P",H47)),FRINGE_P,0)+IF(ISNUMBER(SEARCH("U",H47)),FRINGE_U,0))/100)</f>
        <v/>
      </c>
      <c r="J47" s="13">
        <f>IF(G47="","",G47+I47)</f>
        <v/>
      </c>
    </row>
    <row r="48">
      <c r="A48" s="34" t="n"/>
      <c r="B48" s="34" t="n"/>
      <c r="C48" s="35" t="n"/>
      <c r="D48" s="34" t="n"/>
      <c r="E48" s="35" t="n"/>
      <c r="F48" s="36" t="n"/>
      <c r="G48" s="13">
        <f>IF(F48="","",IF(C48="",1,C48)*IF(E48="",1,E48)*F48)</f>
        <v/>
      </c>
      <c r="H48" s="37" t="n"/>
      <c r="I48" s="13">
        <f>IF(G48="","",G48*(IF(ISNUMBER(SEARCH("P",H48)),FRINGE_P,0)+IF(ISNUMBER(SEARCH("U",H48)),FRINGE_U,0))/100)</f>
        <v/>
      </c>
      <c r="J48" s="13">
        <f>IF(G48="","",G48+I48)</f>
        <v/>
      </c>
    </row>
    <row r="49">
      <c r="A49" s="34" t="n"/>
      <c r="B49" s="34" t="n"/>
      <c r="C49" s="35" t="n"/>
      <c r="D49" s="34" t="n"/>
      <c r="E49" s="35" t="n"/>
      <c r="F49" s="36" t="n"/>
      <c r="G49" s="13">
        <f>IF(F49="","",IF(C49="",1,C49)*IF(E49="",1,E49)*F49)</f>
        <v/>
      </c>
      <c r="H49" s="37" t="n"/>
      <c r="I49" s="13">
        <f>IF(G49="","",G49*(IF(ISNUMBER(SEARCH("P",H49)),FRINGE_P,0)+IF(ISNUMBER(SEARCH("U",H49)),FRINGE_U,0))/100)</f>
        <v/>
      </c>
      <c r="J49" s="13">
        <f>IF(G49="","",G49+I49)</f>
        <v/>
      </c>
    </row>
    <row r="50">
      <c r="B50" s="15" t="inlineStr">
        <is>
          <t>Total 1203 Rehearsals and Cast Expenses</t>
        </is>
      </c>
      <c r="G50" s="16">
        <f>SUM(G47:G49)</f>
        <v/>
      </c>
      <c r="I50" s="16">
        <f>SUM(I47:I49)</f>
        <v/>
      </c>
      <c r="J50" s="16">
        <f>SUM(J47:J49)</f>
        <v/>
      </c>
    </row>
    <row r="51">
      <c r="B51" s="15" t="inlineStr">
        <is>
          <t>TOTAL 12 CAST</t>
        </is>
      </c>
      <c r="I51" s="19">
        <f>I38+I44+I50</f>
        <v/>
      </c>
      <c r="J51" s="38">
        <f>J38+J44+J50</f>
        <v/>
      </c>
    </row>
    <row r="53">
      <c r="A53" s="31" t="inlineStr">
        <is>
          <t>20</t>
        </is>
      </c>
      <c r="B53" s="31" t="inlineStr">
        <is>
          <t>CREW</t>
        </is>
      </c>
      <c r="C53" s="32" t="n"/>
      <c r="D53" s="32" t="n"/>
      <c r="E53" s="32" t="n"/>
      <c r="F53" s="32" t="n"/>
      <c r="G53" s="32" t="n"/>
      <c r="H53" s="32" t="n"/>
      <c r="I53" s="32" t="n"/>
      <c r="J53" s="32" t="n"/>
    </row>
    <row r="54">
      <c r="A54" s="33" t="inlineStr">
        <is>
          <t>2001</t>
        </is>
      </c>
      <c r="B54" s="33" t="inlineStr">
        <is>
          <t>Production and Assistant Directors</t>
        </is>
      </c>
    </row>
    <row r="55">
      <c r="A55" s="34" t="n"/>
      <c r="B55" s="34" t="n"/>
      <c r="C55" s="35" t="n"/>
      <c r="D55" s="34" t="n"/>
      <c r="E55" s="35" t="n"/>
      <c r="F55" s="36" t="n"/>
      <c r="G55" s="13">
        <f>IF(F55="","",IF(C55="",1,C55)*IF(E55="",1,E55)*F55)</f>
        <v/>
      </c>
      <c r="H55" s="37" t="n"/>
      <c r="I55" s="13">
        <f>IF(G55="","",G55*(IF(ISNUMBER(SEARCH("P",H55)),FRINGE_P,0)+IF(ISNUMBER(SEARCH("U",H55)),FRINGE_U,0))/100)</f>
        <v/>
      </c>
      <c r="J55" s="13">
        <f>IF(G55="","",G55+I55)</f>
        <v/>
      </c>
    </row>
    <row r="56">
      <c r="A56" s="34" t="n"/>
      <c r="B56" s="34" t="n"/>
      <c r="C56" s="35" t="n"/>
      <c r="D56" s="34" t="n"/>
      <c r="E56" s="35" t="n"/>
      <c r="F56" s="36" t="n"/>
      <c r="G56" s="13">
        <f>IF(F56="","",IF(C56="",1,C56)*IF(E56="",1,E56)*F56)</f>
        <v/>
      </c>
      <c r="H56" s="37" t="n"/>
      <c r="I56" s="13">
        <f>IF(G56="","",G56*(IF(ISNUMBER(SEARCH("P",H56)),FRINGE_P,0)+IF(ISNUMBER(SEARCH("U",H56)),FRINGE_U,0))/100)</f>
        <v/>
      </c>
      <c r="J56" s="13">
        <f>IF(G56="","",G56+I56)</f>
        <v/>
      </c>
    </row>
    <row r="57">
      <c r="A57" s="34" t="n"/>
      <c r="B57" s="34" t="n"/>
      <c r="C57" s="35" t="n"/>
      <c r="D57" s="34" t="n"/>
      <c r="E57" s="35" t="n"/>
      <c r="F57" s="36" t="n"/>
      <c r="G57" s="13">
        <f>IF(F57="","",IF(C57="",1,C57)*IF(E57="",1,E57)*F57)</f>
        <v/>
      </c>
      <c r="H57" s="37" t="n"/>
      <c r="I57" s="13">
        <f>IF(G57="","",G57*(IF(ISNUMBER(SEARCH("P",H57)),FRINGE_P,0)+IF(ISNUMBER(SEARCH("U",H57)),FRINGE_U,0))/100)</f>
        <v/>
      </c>
      <c r="J57" s="13">
        <f>IF(G57="","",G57+I57)</f>
        <v/>
      </c>
    </row>
    <row r="58">
      <c r="B58" s="15" t="inlineStr">
        <is>
          <t>Total 2001 Production and Assistant Directors</t>
        </is>
      </c>
      <c r="G58" s="16">
        <f>SUM(G55:G57)</f>
        <v/>
      </c>
      <c r="I58" s="16">
        <f>SUM(I55:I57)</f>
        <v/>
      </c>
      <c r="J58" s="16">
        <f>SUM(J55:J57)</f>
        <v/>
      </c>
    </row>
    <row r="60">
      <c r="A60" s="33" t="inlineStr">
        <is>
          <t>2002</t>
        </is>
      </c>
      <c r="B60" s="33" t="inlineStr">
        <is>
          <t>Camera Crew</t>
        </is>
      </c>
    </row>
    <row r="61">
      <c r="A61" s="34" t="n"/>
      <c r="B61" s="34" t="n"/>
      <c r="C61" s="35" t="n"/>
      <c r="D61" s="34" t="n"/>
      <c r="E61" s="35" t="n"/>
      <c r="F61" s="36" t="n"/>
      <c r="G61" s="13">
        <f>IF(F61="","",IF(C61="",1,C61)*IF(E61="",1,E61)*F61)</f>
        <v/>
      </c>
      <c r="H61" s="37" t="n"/>
      <c r="I61" s="13">
        <f>IF(G61="","",G61*(IF(ISNUMBER(SEARCH("P",H61)),FRINGE_P,0)+IF(ISNUMBER(SEARCH("U",H61)),FRINGE_U,0))/100)</f>
        <v/>
      </c>
      <c r="J61" s="13">
        <f>IF(G61="","",G61+I61)</f>
        <v/>
      </c>
    </row>
    <row r="62">
      <c r="A62" s="34" t="n"/>
      <c r="B62" s="34" t="n"/>
      <c r="C62" s="35" t="n"/>
      <c r="D62" s="34" t="n"/>
      <c r="E62" s="35" t="n"/>
      <c r="F62" s="36" t="n"/>
      <c r="G62" s="13">
        <f>IF(F62="","",IF(C62="",1,C62)*IF(E62="",1,E62)*F62)</f>
        <v/>
      </c>
      <c r="H62" s="37" t="n"/>
      <c r="I62" s="13">
        <f>IF(G62="","",G62*(IF(ISNUMBER(SEARCH("P",H62)),FRINGE_P,0)+IF(ISNUMBER(SEARCH("U",H62)),FRINGE_U,0))/100)</f>
        <v/>
      </c>
      <c r="J62" s="13">
        <f>IF(G62="","",G62+I62)</f>
        <v/>
      </c>
    </row>
    <row r="63">
      <c r="A63" s="34" t="n"/>
      <c r="B63" s="34" t="n"/>
      <c r="C63" s="35" t="n"/>
      <c r="D63" s="34" t="n"/>
      <c r="E63" s="35" t="n"/>
      <c r="F63" s="36" t="n"/>
      <c r="G63" s="13">
        <f>IF(F63="","",IF(C63="",1,C63)*IF(E63="",1,E63)*F63)</f>
        <v/>
      </c>
      <c r="H63" s="37" t="n"/>
      <c r="I63" s="13">
        <f>IF(G63="","",G63*(IF(ISNUMBER(SEARCH("P",H63)),FRINGE_P,0)+IF(ISNUMBER(SEARCH("U",H63)),FRINGE_U,0))/100)</f>
        <v/>
      </c>
      <c r="J63" s="13">
        <f>IF(G63="","",G63+I63)</f>
        <v/>
      </c>
    </row>
    <row r="64">
      <c r="B64" s="15" t="inlineStr">
        <is>
          <t>Total 2002 Camera Crew</t>
        </is>
      </c>
      <c r="G64" s="16">
        <f>SUM(G61:G63)</f>
        <v/>
      </c>
      <c r="I64" s="16">
        <f>SUM(I61:I63)</f>
        <v/>
      </c>
      <c r="J64" s="16">
        <f>SUM(J61:J63)</f>
        <v/>
      </c>
    </row>
    <row r="66">
      <c r="A66" s="33" t="inlineStr">
        <is>
          <t>2003</t>
        </is>
      </c>
      <c r="B66" s="33" t="inlineStr">
        <is>
          <t>Grip and Electric</t>
        </is>
      </c>
    </row>
    <row r="67">
      <c r="A67" s="34" t="n"/>
      <c r="B67" s="34" t="n"/>
      <c r="C67" s="35" t="n"/>
      <c r="D67" s="34" t="n"/>
      <c r="E67" s="35" t="n"/>
      <c r="F67" s="36" t="n"/>
      <c r="G67" s="13">
        <f>IF(F67="","",IF(C67="",1,C67)*IF(E67="",1,E67)*F67)</f>
        <v/>
      </c>
      <c r="H67" s="37" t="n"/>
      <c r="I67" s="13">
        <f>IF(G67="","",G67*(IF(ISNUMBER(SEARCH("P",H67)),FRINGE_P,0)+IF(ISNUMBER(SEARCH("U",H67)),FRINGE_U,0))/100)</f>
        <v/>
      </c>
      <c r="J67" s="13">
        <f>IF(G67="","",G67+I67)</f>
        <v/>
      </c>
    </row>
    <row r="68">
      <c r="A68" s="34" t="n"/>
      <c r="B68" s="34" t="n"/>
      <c r="C68" s="35" t="n"/>
      <c r="D68" s="34" t="n"/>
      <c r="E68" s="35" t="n"/>
      <c r="F68" s="36" t="n"/>
      <c r="G68" s="13">
        <f>IF(F68="","",IF(C68="",1,C68)*IF(E68="",1,E68)*F68)</f>
        <v/>
      </c>
      <c r="H68" s="37" t="n"/>
      <c r="I68" s="13">
        <f>IF(G68="","",G68*(IF(ISNUMBER(SEARCH("P",H68)),FRINGE_P,0)+IF(ISNUMBER(SEARCH("U",H68)),FRINGE_U,0))/100)</f>
        <v/>
      </c>
      <c r="J68" s="13">
        <f>IF(G68="","",G68+I68)</f>
        <v/>
      </c>
    </row>
    <row r="69">
      <c r="A69" s="34" t="n"/>
      <c r="B69" s="34" t="n"/>
      <c r="C69" s="35" t="n"/>
      <c r="D69" s="34" t="n"/>
      <c r="E69" s="35" t="n"/>
      <c r="F69" s="36" t="n"/>
      <c r="G69" s="13">
        <f>IF(F69="","",IF(C69="",1,C69)*IF(E69="",1,E69)*F69)</f>
        <v/>
      </c>
      <c r="H69" s="37" t="n"/>
      <c r="I69" s="13">
        <f>IF(G69="","",G69*(IF(ISNUMBER(SEARCH("P",H69)),FRINGE_P,0)+IF(ISNUMBER(SEARCH("U",H69)),FRINGE_U,0))/100)</f>
        <v/>
      </c>
      <c r="J69" s="13">
        <f>IF(G69="","",G69+I69)</f>
        <v/>
      </c>
    </row>
    <row r="70">
      <c r="B70" s="15" t="inlineStr">
        <is>
          <t>Total 2003 Grip and Electric</t>
        </is>
      </c>
      <c r="G70" s="16">
        <f>SUM(G67:G69)</f>
        <v/>
      </c>
      <c r="I70" s="16">
        <f>SUM(I67:I69)</f>
        <v/>
      </c>
      <c r="J70" s="16">
        <f>SUM(J67:J69)</f>
        <v/>
      </c>
    </row>
    <row r="72">
      <c r="A72" s="33" t="inlineStr">
        <is>
          <t>2004</t>
        </is>
      </c>
      <c r="B72" s="33" t="inlineStr">
        <is>
          <t>Script Supervisor</t>
        </is>
      </c>
    </row>
    <row r="73">
      <c r="A73" s="34" t="n"/>
      <c r="B73" s="34" t="n"/>
      <c r="C73" s="35" t="n"/>
      <c r="D73" s="34" t="n"/>
      <c r="E73" s="35" t="n"/>
      <c r="F73" s="36" t="n"/>
      <c r="G73" s="13">
        <f>IF(F73="","",IF(C73="",1,C73)*IF(E73="",1,E73)*F73)</f>
        <v/>
      </c>
      <c r="H73" s="37" t="n"/>
      <c r="I73" s="13">
        <f>IF(G73="","",G73*(IF(ISNUMBER(SEARCH("P",H73)),FRINGE_P,0)+IF(ISNUMBER(SEARCH("U",H73)),FRINGE_U,0))/100)</f>
        <v/>
      </c>
      <c r="J73" s="13">
        <f>IF(G73="","",G73+I73)</f>
        <v/>
      </c>
    </row>
    <row r="74">
      <c r="A74" s="34" t="n"/>
      <c r="B74" s="34" t="n"/>
      <c r="C74" s="35" t="n"/>
      <c r="D74" s="34" t="n"/>
      <c r="E74" s="35" t="n"/>
      <c r="F74" s="36" t="n"/>
      <c r="G74" s="13">
        <f>IF(F74="","",IF(C74="",1,C74)*IF(E74="",1,E74)*F74)</f>
        <v/>
      </c>
      <c r="H74" s="37" t="n"/>
      <c r="I74" s="13">
        <f>IF(G74="","",G74*(IF(ISNUMBER(SEARCH("P",H74)),FRINGE_P,0)+IF(ISNUMBER(SEARCH("U",H74)),FRINGE_U,0))/100)</f>
        <v/>
      </c>
      <c r="J74" s="13">
        <f>IF(G74="","",G74+I74)</f>
        <v/>
      </c>
    </row>
    <row r="75">
      <c r="A75" s="34" t="n"/>
      <c r="B75" s="34" t="n"/>
      <c r="C75" s="35" t="n"/>
      <c r="D75" s="34" t="n"/>
      <c r="E75" s="35" t="n"/>
      <c r="F75" s="36" t="n"/>
      <c r="G75" s="13">
        <f>IF(F75="","",IF(C75="",1,C75)*IF(E75="",1,E75)*F75)</f>
        <v/>
      </c>
      <c r="H75" s="37" t="n"/>
      <c r="I75" s="13">
        <f>IF(G75="","",G75*(IF(ISNUMBER(SEARCH("P",H75)),FRINGE_P,0)+IF(ISNUMBER(SEARCH("U",H75)),FRINGE_U,0))/100)</f>
        <v/>
      </c>
      <c r="J75" s="13">
        <f>IF(G75="","",G75+I75)</f>
        <v/>
      </c>
    </row>
    <row r="76">
      <c r="B76" s="15" t="inlineStr">
        <is>
          <t>Total 2004 Script Supervisor</t>
        </is>
      </c>
      <c r="G76" s="16">
        <f>SUM(G73:G75)</f>
        <v/>
      </c>
      <c r="I76" s="16">
        <f>SUM(I73:I75)</f>
        <v/>
      </c>
      <c r="J76" s="16">
        <f>SUM(J73:J75)</f>
        <v/>
      </c>
    </row>
    <row r="77">
      <c r="B77" s="15" t="inlineStr">
        <is>
          <t>TOTAL 20 CREW</t>
        </is>
      </c>
      <c r="I77" s="19">
        <f>I58+I64+I70+I76</f>
        <v/>
      </c>
      <c r="J77" s="38">
        <f>J58+J64+J70+J76</f>
        <v/>
      </c>
    </row>
    <row r="79">
      <c r="A79" s="31" t="inlineStr">
        <is>
          <t>21</t>
        </is>
      </c>
      <c r="B79" s="31" t="inlineStr">
        <is>
          <t>CAMERA &amp; LIGHTING EQUIPMENT</t>
        </is>
      </c>
      <c r="C79" s="32" t="n"/>
      <c r="D79" s="32" t="n"/>
      <c r="E79" s="32" t="n"/>
      <c r="F79" s="32" t="n"/>
      <c r="G79" s="32" t="n"/>
      <c r="H79" s="32" t="n"/>
      <c r="I79" s="32" t="n"/>
      <c r="J79" s="32" t="n"/>
    </row>
    <row r="80">
      <c r="A80" s="33" t="inlineStr">
        <is>
          <t>2101</t>
        </is>
      </c>
      <c r="B80" s="33" t="inlineStr">
        <is>
          <t>Camera Package</t>
        </is>
      </c>
    </row>
    <row r="81">
      <c r="A81" s="34" t="n"/>
      <c r="B81" s="34" t="n"/>
      <c r="C81" s="35" t="n"/>
      <c r="D81" s="34" t="n"/>
      <c r="E81" s="35" t="n"/>
      <c r="F81" s="36" t="n"/>
      <c r="G81" s="13">
        <f>IF(F81="","",IF(C81="",1,C81)*IF(E81="",1,E81)*F81)</f>
        <v/>
      </c>
      <c r="H81" s="37" t="n"/>
      <c r="I81" s="13">
        <f>IF(G81="","",G81*(IF(ISNUMBER(SEARCH("P",H81)),FRINGE_P,0)+IF(ISNUMBER(SEARCH("U",H81)),FRINGE_U,0))/100)</f>
        <v/>
      </c>
      <c r="J81" s="13">
        <f>IF(G81="","",G81+I81)</f>
        <v/>
      </c>
    </row>
    <row r="82">
      <c r="A82" s="34" t="n"/>
      <c r="B82" s="34" t="n"/>
      <c r="C82" s="35" t="n"/>
      <c r="D82" s="34" t="n"/>
      <c r="E82" s="35" t="n"/>
      <c r="F82" s="36" t="n"/>
      <c r="G82" s="13">
        <f>IF(F82="","",IF(C82="",1,C82)*IF(E82="",1,E82)*F82)</f>
        <v/>
      </c>
      <c r="H82" s="37" t="n"/>
      <c r="I82" s="13">
        <f>IF(G82="","",G82*(IF(ISNUMBER(SEARCH("P",H82)),FRINGE_P,0)+IF(ISNUMBER(SEARCH("U",H82)),FRINGE_U,0))/100)</f>
        <v/>
      </c>
      <c r="J82" s="13">
        <f>IF(G82="","",G82+I82)</f>
        <v/>
      </c>
    </row>
    <row r="83">
      <c r="A83" s="34" t="n"/>
      <c r="B83" s="34" t="n"/>
      <c r="C83" s="35" t="n"/>
      <c r="D83" s="34" t="n"/>
      <c r="E83" s="35" t="n"/>
      <c r="F83" s="36" t="n"/>
      <c r="G83" s="13">
        <f>IF(F83="","",IF(C83="",1,C83)*IF(E83="",1,E83)*F83)</f>
        <v/>
      </c>
      <c r="H83" s="37" t="n"/>
      <c r="I83" s="13">
        <f>IF(G83="","",G83*(IF(ISNUMBER(SEARCH("P",H83)),FRINGE_P,0)+IF(ISNUMBER(SEARCH("U",H83)),FRINGE_U,0))/100)</f>
        <v/>
      </c>
      <c r="J83" s="13">
        <f>IF(G83="","",G83+I83)</f>
        <v/>
      </c>
    </row>
    <row r="84">
      <c r="B84" s="15" t="inlineStr">
        <is>
          <t>Total 2101 Camera Package</t>
        </is>
      </c>
      <c r="G84" s="16">
        <f>SUM(G81:G83)</f>
        <v/>
      </c>
      <c r="I84" s="16">
        <f>SUM(I81:I83)</f>
        <v/>
      </c>
      <c r="J84" s="16">
        <f>SUM(J81:J83)</f>
        <v/>
      </c>
    </row>
    <row r="86">
      <c r="A86" s="33" t="inlineStr">
        <is>
          <t>2102</t>
        </is>
      </c>
      <c r="B86" s="33" t="inlineStr">
        <is>
          <t>Lighting and Grip Package</t>
        </is>
      </c>
    </row>
    <row r="87">
      <c r="A87" s="34" t="n"/>
      <c r="B87" s="34" t="n"/>
      <c r="C87" s="35" t="n"/>
      <c r="D87" s="34" t="n"/>
      <c r="E87" s="35" t="n"/>
      <c r="F87" s="36" t="n"/>
      <c r="G87" s="13">
        <f>IF(F87="","",IF(C87="",1,C87)*IF(E87="",1,E87)*F87)</f>
        <v/>
      </c>
      <c r="H87" s="37" t="n"/>
      <c r="I87" s="13">
        <f>IF(G87="","",G87*(IF(ISNUMBER(SEARCH("P",H87)),FRINGE_P,0)+IF(ISNUMBER(SEARCH("U",H87)),FRINGE_U,0))/100)</f>
        <v/>
      </c>
      <c r="J87" s="13">
        <f>IF(G87="","",G87+I87)</f>
        <v/>
      </c>
    </row>
    <row r="88">
      <c r="A88" s="34" t="n"/>
      <c r="B88" s="34" t="n"/>
      <c r="C88" s="35" t="n"/>
      <c r="D88" s="34" t="n"/>
      <c r="E88" s="35" t="n"/>
      <c r="F88" s="36" t="n"/>
      <c r="G88" s="13">
        <f>IF(F88="","",IF(C88="",1,C88)*IF(E88="",1,E88)*F88)</f>
        <v/>
      </c>
      <c r="H88" s="37" t="n"/>
      <c r="I88" s="13">
        <f>IF(G88="","",G88*(IF(ISNUMBER(SEARCH("P",H88)),FRINGE_P,0)+IF(ISNUMBER(SEARCH("U",H88)),FRINGE_U,0))/100)</f>
        <v/>
      </c>
      <c r="J88" s="13">
        <f>IF(G88="","",G88+I88)</f>
        <v/>
      </c>
    </row>
    <row r="89">
      <c r="A89" s="34" t="n"/>
      <c r="B89" s="34" t="n"/>
      <c r="C89" s="35" t="n"/>
      <c r="D89" s="34" t="n"/>
      <c r="E89" s="35" t="n"/>
      <c r="F89" s="36" t="n"/>
      <c r="G89" s="13">
        <f>IF(F89="","",IF(C89="",1,C89)*IF(E89="",1,E89)*F89)</f>
        <v/>
      </c>
      <c r="H89" s="37" t="n"/>
      <c r="I89" s="13">
        <f>IF(G89="","",G89*(IF(ISNUMBER(SEARCH("P",H89)),FRINGE_P,0)+IF(ISNUMBER(SEARCH("U",H89)),FRINGE_U,0))/100)</f>
        <v/>
      </c>
      <c r="J89" s="13">
        <f>IF(G89="","",G89+I89)</f>
        <v/>
      </c>
    </row>
    <row r="90">
      <c r="B90" s="15" t="inlineStr">
        <is>
          <t>Total 2102 Lighting and Grip Package</t>
        </is>
      </c>
      <c r="G90" s="16">
        <f>SUM(G87:G89)</f>
        <v/>
      </c>
      <c r="I90" s="16">
        <f>SUM(I87:I89)</f>
        <v/>
      </c>
      <c r="J90" s="16">
        <f>SUM(J87:J89)</f>
        <v/>
      </c>
    </row>
    <row r="92">
      <c r="A92" s="33" t="inlineStr">
        <is>
          <t>2103</t>
        </is>
      </c>
      <c r="B92" s="33" t="inlineStr">
        <is>
          <t>Media and Drives</t>
        </is>
      </c>
    </row>
    <row r="93">
      <c r="A93" s="34" t="n"/>
      <c r="B93" s="34" t="n"/>
      <c r="C93" s="35" t="n"/>
      <c r="D93" s="34" t="n"/>
      <c r="E93" s="35" t="n"/>
      <c r="F93" s="36" t="n"/>
      <c r="G93" s="13">
        <f>IF(F93="","",IF(C93="",1,C93)*IF(E93="",1,E93)*F93)</f>
        <v/>
      </c>
      <c r="H93" s="37" t="n"/>
      <c r="I93" s="13">
        <f>IF(G93="","",G93*(IF(ISNUMBER(SEARCH("P",H93)),FRINGE_P,0)+IF(ISNUMBER(SEARCH("U",H93)),FRINGE_U,0))/100)</f>
        <v/>
      </c>
      <c r="J93" s="13">
        <f>IF(G93="","",G93+I93)</f>
        <v/>
      </c>
    </row>
    <row r="94">
      <c r="A94" s="34" t="n"/>
      <c r="B94" s="34" t="n"/>
      <c r="C94" s="35" t="n"/>
      <c r="D94" s="34" t="n"/>
      <c r="E94" s="35" t="n"/>
      <c r="F94" s="36" t="n"/>
      <c r="G94" s="13">
        <f>IF(F94="","",IF(C94="",1,C94)*IF(E94="",1,E94)*F94)</f>
        <v/>
      </c>
      <c r="H94" s="37" t="n"/>
      <c r="I94" s="13">
        <f>IF(G94="","",G94*(IF(ISNUMBER(SEARCH("P",H94)),FRINGE_P,0)+IF(ISNUMBER(SEARCH("U",H94)),FRINGE_U,0))/100)</f>
        <v/>
      </c>
      <c r="J94" s="13">
        <f>IF(G94="","",G94+I94)</f>
        <v/>
      </c>
    </row>
    <row r="95">
      <c r="A95" s="34" t="n"/>
      <c r="B95" s="34" t="n"/>
      <c r="C95" s="35" t="n"/>
      <c r="D95" s="34" t="n"/>
      <c r="E95" s="35" t="n"/>
      <c r="F95" s="36" t="n"/>
      <c r="G95" s="13">
        <f>IF(F95="","",IF(C95="",1,C95)*IF(E95="",1,E95)*F95)</f>
        <v/>
      </c>
      <c r="H95" s="37" t="n"/>
      <c r="I95" s="13">
        <f>IF(G95="","",G95*(IF(ISNUMBER(SEARCH("P",H95)),FRINGE_P,0)+IF(ISNUMBER(SEARCH("U",H95)),FRINGE_U,0))/100)</f>
        <v/>
      </c>
      <c r="J95" s="13">
        <f>IF(G95="","",G95+I95)</f>
        <v/>
      </c>
    </row>
    <row r="96">
      <c r="B96" s="15" t="inlineStr">
        <is>
          <t>Total 2103 Media and Drives</t>
        </is>
      </c>
      <c r="G96" s="16">
        <f>SUM(G93:G95)</f>
        <v/>
      </c>
      <c r="I96" s="16">
        <f>SUM(I93:I95)</f>
        <v/>
      </c>
      <c r="J96" s="16">
        <f>SUM(J93:J95)</f>
        <v/>
      </c>
    </row>
    <row r="97">
      <c r="B97" s="15" t="inlineStr">
        <is>
          <t>TOTAL 21 CAMERA &amp; LIGHTING EQUIPMENT</t>
        </is>
      </c>
      <c r="I97" s="19">
        <f>I84+I90+I96</f>
        <v/>
      </c>
      <c r="J97" s="38">
        <f>J84+J90+J96</f>
        <v/>
      </c>
    </row>
    <row r="99">
      <c r="A99" s="31" t="inlineStr">
        <is>
          <t>22</t>
        </is>
      </c>
      <c r="B99" s="31" t="inlineStr">
        <is>
          <t>SOUND</t>
        </is>
      </c>
      <c r="C99" s="32" t="n"/>
      <c r="D99" s="32" t="n"/>
      <c r="E99" s="32" t="n"/>
      <c r="F99" s="32" t="n"/>
      <c r="G99" s="32" t="n"/>
      <c r="H99" s="32" t="n"/>
      <c r="I99" s="32" t="n"/>
      <c r="J99" s="32" t="n"/>
    </row>
    <row r="100">
      <c r="A100" s="33" t="inlineStr">
        <is>
          <t>2201</t>
        </is>
      </c>
      <c r="B100" s="33" t="inlineStr">
        <is>
          <t>Sound Crew</t>
        </is>
      </c>
    </row>
    <row r="101">
      <c r="A101" s="34" t="n"/>
      <c r="B101" s="34" t="n"/>
      <c r="C101" s="35" t="n"/>
      <c r="D101" s="34" t="n"/>
      <c r="E101" s="35" t="n"/>
      <c r="F101" s="36" t="n"/>
      <c r="G101" s="13">
        <f>IF(F101="","",IF(C101="",1,C101)*IF(E101="",1,E101)*F101)</f>
        <v/>
      </c>
      <c r="H101" s="37" t="n"/>
      <c r="I101" s="13">
        <f>IF(G101="","",G101*(IF(ISNUMBER(SEARCH("P",H101)),FRINGE_P,0)+IF(ISNUMBER(SEARCH("U",H101)),FRINGE_U,0))/100)</f>
        <v/>
      </c>
      <c r="J101" s="13">
        <f>IF(G101="","",G101+I101)</f>
        <v/>
      </c>
    </row>
    <row r="102">
      <c r="A102" s="34" t="n"/>
      <c r="B102" s="34" t="n"/>
      <c r="C102" s="35" t="n"/>
      <c r="D102" s="34" t="n"/>
      <c r="E102" s="35" t="n"/>
      <c r="F102" s="36" t="n"/>
      <c r="G102" s="13">
        <f>IF(F102="","",IF(C102="",1,C102)*IF(E102="",1,E102)*F102)</f>
        <v/>
      </c>
      <c r="H102" s="37" t="n"/>
      <c r="I102" s="13">
        <f>IF(G102="","",G102*(IF(ISNUMBER(SEARCH("P",H102)),FRINGE_P,0)+IF(ISNUMBER(SEARCH("U",H102)),FRINGE_U,0))/100)</f>
        <v/>
      </c>
      <c r="J102" s="13">
        <f>IF(G102="","",G102+I102)</f>
        <v/>
      </c>
    </row>
    <row r="103">
      <c r="A103" s="34" t="n"/>
      <c r="B103" s="34" t="n"/>
      <c r="C103" s="35" t="n"/>
      <c r="D103" s="34" t="n"/>
      <c r="E103" s="35" t="n"/>
      <c r="F103" s="36" t="n"/>
      <c r="G103" s="13">
        <f>IF(F103="","",IF(C103="",1,C103)*IF(E103="",1,E103)*F103)</f>
        <v/>
      </c>
      <c r="H103" s="37" t="n"/>
      <c r="I103" s="13">
        <f>IF(G103="","",G103*(IF(ISNUMBER(SEARCH("P",H103)),FRINGE_P,0)+IF(ISNUMBER(SEARCH("U",H103)),FRINGE_U,0))/100)</f>
        <v/>
      </c>
      <c r="J103" s="13">
        <f>IF(G103="","",G103+I103)</f>
        <v/>
      </c>
    </row>
    <row r="104">
      <c r="B104" s="15" t="inlineStr">
        <is>
          <t>Total 2201 Sound Crew</t>
        </is>
      </c>
      <c r="G104" s="16">
        <f>SUM(G101:G103)</f>
        <v/>
      </c>
      <c r="I104" s="16">
        <f>SUM(I101:I103)</f>
        <v/>
      </c>
      <c r="J104" s="16">
        <f>SUM(J101:J103)</f>
        <v/>
      </c>
    </row>
    <row r="106">
      <c r="A106" s="33" t="inlineStr">
        <is>
          <t>2202</t>
        </is>
      </c>
      <c r="B106" s="33" t="inlineStr">
        <is>
          <t>Sound Package</t>
        </is>
      </c>
    </row>
    <row r="107">
      <c r="A107" s="34" t="n"/>
      <c r="B107" s="34" t="n"/>
      <c r="C107" s="35" t="n"/>
      <c r="D107" s="34" t="n"/>
      <c r="E107" s="35" t="n"/>
      <c r="F107" s="36" t="n"/>
      <c r="G107" s="13">
        <f>IF(F107="","",IF(C107="",1,C107)*IF(E107="",1,E107)*F107)</f>
        <v/>
      </c>
      <c r="H107" s="37" t="n"/>
      <c r="I107" s="13">
        <f>IF(G107="","",G107*(IF(ISNUMBER(SEARCH("P",H107)),FRINGE_P,0)+IF(ISNUMBER(SEARCH("U",H107)),FRINGE_U,0))/100)</f>
        <v/>
      </c>
      <c r="J107" s="13">
        <f>IF(G107="","",G107+I107)</f>
        <v/>
      </c>
    </row>
    <row r="108">
      <c r="A108" s="34" t="n"/>
      <c r="B108" s="34" t="n"/>
      <c r="C108" s="35" t="n"/>
      <c r="D108" s="34" t="n"/>
      <c r="E108" s="35" t="n"/>
      <c r="F108" s="36" t="n"/>
      <c r="G108" s="13">
        <f>IF(F108="","",IF(C108="",1,C108)*IF(E108="",1,E108)*F108)</f>
        <v/>
      </c>
      <c r="H108" s="37" t="n"/>
      <c r="I108" s="13">
        <f>IF(G108="","",G108*(IF(ISNUMBER(SEARCH("P",H108)),FRINGE_P,0)+IF(ISNUMBER(SEARCH("U",H108)),FRINGE_U,0))/100)</f>
        <v/>
      </c>
      <c r="J108" s="13">
        <f>IF(G108="","",G108+I108)</f>
        <v/>
      </c>
    </row>
    <row r="109">
      <c r="A109" s="34" t="n"/>
      <c r="B109" s="34" t="n"/>
      <c r="C109" s="35" t="n"/>
      <c r="D109" s="34" t="n"/>
      <c r="E109" s="35" t="n"/>
      <c r="F109" s="36" t="n"/>
      <c r="G109" s="13">
        <f>IF(F109="","",IF(C109="",1,C109)*IF(E109="",1,E109)*F109)</f>
        <v/>
      </c>
      <c r="H109" s="37" t="n"/>
      <c r="I109" s="13">
        <f>IF(G109="","",G109*(IF(ISNUMBER(SEARCH("P",H109)),FRINGE_P,0)+IF(ISNUMBER(SEARCH("U",H109)),FRINGE_U,0))/100)</f>
        <v/>
      </c>
      <c r="J109" s="13">
        <f>IF(G109="","",G109+I109)</f>
        <v/>
      </c>
    </row>
    <row r="110">
      <c r="B110" s="15" t="inlineStr">
        <is>
          <t>Total 2202 Sound Package</t>
        </is>
      </c>
      <c r="G110" s="16">
        <f>SUM(G107:G109)</f>
        <v/>
      </c>
      <c r="I110" s="16">
        <f>SUM(I107:I109)</f>
        <v/>
      </c>
      <c r="J110" s="16">
        <f>SUM(J107:J109)</f>
        <v/>
      </c>
    </row>
    <row r="111">
      <c r="B111" s="15" t="inlineStr">
        <is>
          <t>TOTAL 22 SOUND</t>
        </is>
      </c>
      <c r="I111" s="19">
        <f>I104+I110</f>
        <v/>
      </c>
      <c r="J111" s="38">
        <f>J104+J110</f>
        <v/>
      </c>
    </row>
    <row r="113">
      <c r="A113" s="31" t="inlineStr">
        <is>
          <t>23</t>
        </is>
      </c>
      <c r="B113" s="31" t="inlineStr">
        <is>
          <t>ART, WARDROBE &amp; MAKEUP</t>
        </is>
      </c>
      <c r="C113" s="32" t="n"/>
      <c r="D113" s="32" t="n"/>
      <c r="E113" s="32" t="n"/>
      <c r="F113" s="32" t="n"/>
      <c r="G113" s="32" t="n"/>
      <c r="H113" s="32" t="n"/>
      <c r="I113" s="32" t="n"/>
      <c r="J113" s="32" t="n"/>
    </row>
    <row r="114">
      <c r="A114" s="33" t="inlineStr">
        <is>
          <t>2301</t>
        </is>
      </c>
      <c r="B114" s="33" t="inlineStr">
        <is>
          <t>Art and Props</t>
        </is>
      </c>
    </row>
    <row r="115">
      <c r="A115" s="34" t="n"/>
      <c r="B115" s="34" t="n"/>
      <c r="C115" s="35" t="n"/>
      <c r="D115" s="34" t="n"/>
      <c r="E115" s="35" t="n"/>
      <c r="F115" s="36" t="n"/>
      <c r="G115" s="13">
        <f>IF(F115="","",IF(C115="",1,C115)*IF(E115="",1,E115)*F115)</f>
        <v/>
      </c>
      <c r="H115" s="37" t="n"/>
      <c r="I115" s="13">
        <f>IF(G115="","",G115*(IF(ISNUMBER(SEARCH("P",H115)),FRINGE_P,0)+IF(ISNUMBER(SEARCH("U",H115)),FRINGE_U,0))/100)</f>
        <v/>
      </c>
      <c r="J115" s="13">
        <f>IF(G115="","",G115+I115)</f>
        <v/>
      </c>
    </row>
    <row r="116">
      <c r="A116" s="34" t="n"/>
      <c r="B116" s="34" t="n"/>
      <c r="C116" s="35" t="n"/>
      <c r="D116" s="34" t="n"/>
      <c r="E116" s="35" t="n"/>
      <c r="F116" s="36" t="n"/>
      <c r="G116" s="13">
        <f>IF(F116="","",IF(C116="",1,C116)*IF(E116="",1,E116)*F116)</f>
        <v/>
      </c>
      <c r="H116" s="37" t="n"/>
      <c r="I116" s="13">
        <f>IF(G116="","",G116*(IF(ISNUMBER(SEARCH("P",H116)),FRINGE_P,0)+IF(ISNUMBER(SEARCH("U",H116)),FRINGE_U,0))/100)</f>
        <v/>
      </c>
      <c r="J116" s="13">
        <f>IF(G116="","",G116+I116)</f>
        <v/>
      </c>
    </row>
    <row r="117">
      <c r="A117" s="34" t="n"/>
      <c r="B117" s="34" t="n"/>
      <c r="C117" s="35" t="n"/>
      <c r="D117" s="34" t="n"/>
      <c r="E117" s="35" t="n"/>
      <c r="F117" s="36" t="n"/>
      <c r="G117" s="13">
        <f>IF(F117="","",IF(C117="",1,C117)*IF(E117="",1,E117)*F117)</f>
        <v/>
      </c>
      <c r="H117" s="37" t="n"/>
      <c r="I117" s="13">
        <f>IF(G117="","",G117*(IF(ISNUMBER(SEARCH("P",H117)),FRINGE_P,0)+IF(ISNUMBER(SEARCH("U",H117)),FRINGE_U,0))/100)</f>
        <v/>
      </c>
      <c r="J117" s="13">
        <f>IF(G117="","",G117+I117)</f>
        <v/>
      </c>
    </row>
    <row r="118">
      <c r="B118" s="15" t="inlineStr">
        <is>
          <t>Total 2301 Art and Props</t>
        </is>
      </c>
      <c r="G118" s="16">
        <f>SUM(G115:G117)</f>
        <v/>
      </c>
      <c r="I118" s="16">
        <f>SUM(I115:I117)</f>
        <v/>
      </c>
      <c r="J118" s="16">
        <f>SUM(J115:J117)</f>
        <v/>
      </c>
    </row>
    <row r="120">
      <c r="A120" s="33" t="inlineStr">
        <is>
          <t>2302</t>
        </is>
      </c>
      <c r="B120" s="33" t="inlineStr">
        <is>
          <t>Wardrobe</t>
        </is>
      </c>
    </row>
    <row r="121">
      <c r="A121" s="34" t="n"/>
      <c r="B121" s="34" t="n"/>
      <c r="C121" s="35" t="n"/>
      <c r="D121" s="34" t="n"/>
      <c r="E121" s="35" t="n"/>
      <c r="F121" s="36" t="n"/>
      <c r="G121" s="13">
        <f>IF(F121="","",IF(C121="",1,C121)*IF(E121="",1,E121)*F121)</f>
        <v/>
      </c>
      <c r="H121" s="37" t="n"/>
      <c r="I121" s="13">
        <f>IF(G121="","",G121*(IF(ISNUMBER(SEARCH("P",H121)),FRINGE_P,0)+IF(ISNUMBER(SEARCH("U",H121)),FRINGE_U,0))/100)</f>
        <v/>
      </c>
      <c r="J121" s="13">
        <f>IF(G121="","",G121+I121)</f>
        <v/>
      </c>
    </row>
    <row r="122">
      <c r="A122" s="34" t="n"/>
      <c r="B122" s="34" t="n"/>
      <c r="C122" s="35" t="n"/>
      <c r="D122" s="34" t="n"/>
      <c r="E122" s="35" t="n"/>
      <c r="F122" s="36" t="n"/>
      <c r="G122" s="13">
        <f>IF(F122="","",IF(C122="",1,C122)*IF(E122="",1,E122)*F122)</f>
        <v/>
      </c>
      <c r="H122" s="37" t="n"/>
      <c r="I122" s="13">
        <f>IF(G122="","",G122*(IF(ISNUMBER(SEARCH("P",H122)),FRINGE_P,0)+IF(ISNUMBER(SEARCH("U",H122)),FRINGE_U,0))/100)</f>
        <v/>
      </c>
      <c r="J122" s="13">
        <f>IF(G122="","",G122+I122)</f>
        <v/>
      </c>
    </row>
    <row r="123">
      <c r="A123" s="34" t="n"/>
      <c r="B123" s="34" t="n"/>
      <c r="C123" s="35" t="n"/>
      <c r="D123" s="34" t="n"/>
      <c r="E123" s="35" t="n"/>
      <c r="F123" s="36" t="n"/>
      <c r="G123" s="13">
        <f>IF(F123="","",IF(C123="",1,C123)*IF(E123="",1,E123)*F123)</f>
        <v/>
      </c>
      <c r="H123" s="37" t="n"/>
      <c r="I123" s="13">
        <f>IF(G123="","",G123*(IF(ISNUMBER(SEARCH("P",H123)),FRINGE_P,0)+IF(ISNUMBER(SEARCH("U",H123)),FRINGE_U,0))/100)</f>
        <v/>
      </c>
      <c r="J123" s="13">
        <f>IF(G123="","",G123+I123)</f>
        <v/>
      </c>
    </row>
    <row r="124">
      <c r="B124" s="15" t="inlineStr">
        <is>
          <t>Total 2302 Wardrobe</t>
        </is>
      </c>
      <c r="G124" s="16">
        <f>SUM(G121:G123)</f>
        <v/>
      </c>
      <c r="I124" s="16">
        <f>SUM(I121:I123)</f>
        <v/>
      </c>
      <c r="J124" s="16">
        <f>SUM(J121:J123)</f>
        <v/>
      </c>
    </row>
    <row r="126">
      <c r="A126" s="33" t="inlineStr">
        <is>
          <t>2303</t>
        </is>
      </c>
      <c r="B126" s="33" t="inlineStr">
        <is>
          <t>Makeup and Hair</t>
        </is>
      </c>
    </row>
    <row r="127">
      <c r="A127" s="34" t="n"/>
      <c r="B127" s="34" t="n"/>
      <c r="C127" s="35" t="n"/>
      <c r="D127" s="34" t="n"/>
      <c r="E127" s="35" t="n"/>
      <c r="F127" s="36" t="n"/>
      <c r="G127" s="13">
        <f>IF(F127="","",IF(C127="",1,C127)*IF(E127="",1,E127)*F127)</f>
        <v/>
      </c>
      <c r="H127" s="37" t="n"/>
      <c r="I127" s="13">
        <f>IF(G127="","",G127*(IF(ISNUMBER(SEARCH("P",H127)),FRINGE_P,0)+IF(ISNUMBER(SEARCH("U",H127)),FRINGE_U,0))/100)</f>
        <v/>
      </c>
      <c r="J127" s="13">
        <f>IF(G127="","",G127+I127)</f>
        <v/>
      </c>
    </row>
    <row r="128">
      <c r="A128" s="34" t="n"/>
      <c r="B128" s="34" t="n"/>
      <c r="C128" s="35" t="n"/>
      <c r="D128" s="34" t="n"/>
      <c r="E128" s="35" t="n"/>
      <c r="F128" s="36" t="n"/>
      <c r="G128" s="13">
        <f>IF(F128="","",IF(C128="",1,C128)*IF(E128="",1,E128)*F128)</f>
        <v/>
      </c>
      <c r="H128" s="37" t="n"/>
      <c r="I128" s="13">
        <f>IF(G128="","",G128*(IF(ISNUMBER(SEARCH("P",H128)),FRINGE_P,0)+IF(ISNUMBER(SEARCH("U",H128)),FRINGE_U,0))/100)</f>
        <v/>
      </c>
      <c r="J128" s="13">
        <f>IF(G128="","",G128+I128)</f>
        <v/>
      </c>
    </row>
    <row r="129">
      <c r="A129" s="34" t="n"/>
      <c r="B129" s="34" t="n"/>
      <c r="C129" s="35" t="n"/>
      <c r="D129" s="34" t="n"/>
      <c r="E129" s="35" t="n"/>
      <c r="F129" s="36" t="n"/>
      <c r="G129" s="13">
        <f>IF(F129="","",IF(C129="",1,C129)*IF(E129="",1,E129)*F129)</f>
        <v/>
      </c>
      <c r="H129" s="37" t="n"/>
      <c r="I129" s="13">
        <f>IF(G129="","",G129*(IF(ISNUMBER(SEARCH("P",H129)),FRINGE_P,0)+IF(ISNUMBER(SEARCH("U",H129)),FRINGE_U,0))/100)</f>
        <v/>
      </c>
      <c r="J129" s="13">
        <f>IF(G129="","",G129+I129)</f>
        <v/>
      </c>
    </row>
    <row r="130">
      <c r="B130" s="15" t="inlineStr">
        <is>
          <t>Total 2303 Makeup and Hair</t>
        </is>
      </c>
      <c r="G130" s="16">
        <f>SUM(G127:G129)</f>
        <v/>
      </c>
      <c r="I130" s="16">
        <f>SUM(I127:I129)</f>
        <v/>
      </c>
      <c r="J130" s="16">
        <f>SUM(J127:J129)</f>
        <v/>
      </c>
    </row>
    <row r="131">
      <c r="B131" s="15" t="inlineStr">
        <is>
          <t>TOTAL 23 ART, WARDROBE &amp; MAKEUP</t>
        </is>
      </c>
      <c r="I131" s="19">
        <f>I118+I124+I130</f>
        <v/>
      </c>
      <c r="J131" s="38">
        <f>J118+J124+J130</f>
        <v/>
      </c>
    </row>
    <row r="133">
      <c r="A133" s="31" t="inlineStr">
        <is>
          <t>24</t>
        </is>
      </c>
      <c r="B133" s="31" t="inlineStr">
        <is>
          <t>LOCATIONS</t>
        </is>
      </c>
      <c r="C133" s="32" t="n"/>
      <c r="D133" s="32" t="n"/>
      <c r="E133" s="32" t="n"/>
      <c r="F133" s="32" t="n"/>
      <c r="G133" s="32" t="n"/>
      <c r="H133" s="32" t="n"/>
      <c r="I133" s="32" t="n"/>
      <c r="J133" s="32" t="n"/>
    </row>
    <row r="134">
      <c r="A134" s="33" t="inlineStr">
        <is>
          <t>2401</t>
        </is>
      </c>
      <c r="B134" s="33" t="inlineStr">
        <is>
          <t>Site Fees</t>
        </is>
      </c>
    </row>
    <row r="135">
      <c r="A135" s="34" t="n"/>
      <c r="B135" s="34" t="n"/>
      <c r="C135" s="35" t="n"/>
      <c r="D135" s="34" t="n"/>
      <c r="E135" s="35" t="n"/>
      <c r="F135" s="36" t="n"/>
      <c r="G135" s="13">
        <f>IF(F135="","",IF(C135="",1,C135)*IF(E135="",1,E135)*F135)</f>
        <v/>
      </c>
      <c r="H135" s="37" t="n"/>
      <c r="I135" s="13">
        <f>IF(G135="","",G135*(IF(ISNUMBER(SEARCH("P",H135)),FRINGE_P,0)+IF(ISNUMBER(SEARCH("U",H135)),FRINGE_U,0))/100)</f>
        <v/>
      </c>
      <c r="J135" s="13">
        <f>IF(G135="","",G135+I135)</f>
        <v/>
      </c>
    </row>
    <row r="136">
      <c r="A136" s="34" t="n"/>
      <c r="B136" s="34" t="n"/>
      <c r="C136" s="35" t="n"/>
      <c r="D136" s="34" t="n"/>
      <c r="E136" s="35" t="n"/>
      <c r="F136" s="36" t="n"/>
      <c r="G136" s="13">
        <f>IF(F136="","",IF(C136="",1,C136)*IF(E136="",1,E136)*F136)</f>
        <v/>
      </c>
      <c r="H136" s="37" t="n"/>
      <c r="I136" s="13">
        <f>IF(G136="","",G136*(IF(ISNUMBER(SEARCH("P",H136)),FRINGE_P,0)+IF(ISNUMBER(SEARCH("U",H136)),FRINGE_U,0))/100)</f>
        <v/>
      </c>
      <c r="J136" s="13">
        <f>IF(G136="","",G136+I136)</f>
        <v/>
      </c>
    </row>
    <row r="137">
      <c r="A137" s="34" t="n"/>
      <c r="B137" s="34" t="n"/>
      <c r="C137" s="35" t="n"/>
      <c r="D137" s="34" t="n"/>
      <c r="E137" s="35" t="n"/>
      <c r="F137" s="36" t="n"/>
      <c r="G137" s="13">
        <f>IF(F137="","",IF(C137="",1,C137)*IF(E137="",1,E137)*F137)</f>
        <v/>
      </c>
      <c r="H137" s="37" t="n"/>
      <c r="I137" s="13">
        <f>IF(G137="","",G137*(IF(ISNUMBER(SEARCH("P",H137)),FRINGE_P,0)+IF(ISNUMBER(SEARCH("U",H137)),FRINGE_U,0))/100)</f>
        <v/>
      </c>
      <c r="J137" s="13">
        <f>IF(G137="","",G137+I137)</f>
        <v/>
      </c>
    </row>
    <row r="138">
      <c r="B138" s="15" t="inlineStr">
        <is>
          <t>Total 2401 Site Fees</t>
        </is>
      </c>
      <c r="G138" s="16">
        <f>SUM(G135:G137)</f>
        <v/>
      </c>
      <c r="I138" s="16">
        <f>SUM(I135:I137)</f>
        <v/>
      </c>
      <c r="J138" s="16">
        <f>SUM(J135:J137)</f>
        <v/>
      </c>
    </row>
    <row r="140">
      <c r="A140" s="33" t="inlineStr">
        <is>
          <t>2402</t>
        </is>
      </c>
      <c r="B140" s="33" t="inlineStr">
        <is>
          <t>Permits</t>
        </is>
      </c>
    </row>
    <row r="141">
      <c r="A141" s="34" t="n"/>
      <c r="B141" s="34" t="n"/>
      <c r="C141" s="35" t="n"/>
      <c r="D141" s="34" t="n"/>
      <c r="E141" s="35" t="n"/>
      <c r="F141" s="36" t="n"/>
      <c r="G141" s="13">
        <f>IF(F141="","",IF(C141="",1,C141)*IF(E141="",1,E141)*F141)</f>
        <v/>
      </c>
      <c r="H141" s="37" t="n"/>
      <c r="I141" s="13">
        <f>IF(G141="","",G141*(IF(ISNUMBER(SEARCH("P",H141)),FRINGE_P,0)+IF(ISNUMBER(SEARCH("U",H141)),FRINGE_U,0))/100)</f>
        <v/>
      </c>
      <c r="J141" s="13">
        <f>IF(G141="","",G141+I141)</f>
        <v/>
      </c>
    </row>
    <row r="142">
      <c r="A142" s="34" t="n"/>
      <c r="B142" s="34" t="n"/>
      <c r="C142" s="35" t="n"/>
      <c r="D142" s="34" t="n"/>
      <c r="E142" s="35" t="n"/>
      <c r="F142" s="36" t="n"/>
      <c r="G142" s="13">
        <f>IF(F142="","",IF(C142="",1,C142)*IF(E142="",1,E142)*F142)</f>
        <v/>
      </c>
      <c r="H142" s="37" t="n"/>
      <c r="I142" s="13">
        <f>IF(G142="","",G142*(IF(ISNUMBER(SEARCH("P",H142)),FRINGE_P,0)+IF(ISNUMBER(SEARCH("U",H142)),FRINGE_U,0))/100)</f>
        <v/>
      </c>
      <c r="J142" s="13">
        <f>IF(G142="","",G142+I142)</f>
        <v/>
      </c>
    </row>
    <row r="143">
      <c r="A143" s="34" t="n"/>
      <c r="B143" s="34" t="n"/>
      <c r="C143" s="35" t="n"/>
      <c r="D143" s="34" t="n"/>
      <c r="E143" s="35" t="n"/>
      <c r="F143" s="36" t="n"/>
      <c r="G143" s="13">
        <f>IF(F143="","",IF(C143="",1,C143)*IF(E143="",1,E143)*F143)</f>
        <v/>
      </c>
      <c r="H143" s="37" t="n"/>
      <c r="I143" s="13">
        <f>IF(G143="","",G143*(IF(ISNUMBER(SEARCH("P",H143)),FRINGE_P,0)+IF(ISNUMBER(SEARCH("U",H143)),FRINGE_U,0))/100)</f>
        <v/>
      </c>
      <c r="J143" s="13">
        <f>IF(G143="","",G143+I143)</f>
        <v/>
      </c>
    </row>
    <row r="144">
      <c r="B144" s="15" t="inlineStr">
        <is>
          <t>Total 2402 Permits</t>
        </is>
      </c>
      <c r="G144" s="16">
        <f>SUM(G141:G143)</f>
        <v/>
      </c>
      <c r="I144" s="16">
        <f>SUM(I141:I143)</f>
        <v/>
      </c>
      <c r="J144" s="16">
        <f>SUM(J141:J143)</f>
        <v/>
      </c>
    </row>
    <row r="146">
      <c r="A146" s="33" t="inlineStr">
        <is>
          <t>2403</t>
        </is>
      </c>
      <c r="B146" s="33" t="inlineStr">
        <is>
          <t>Location Expenses</t>
        </is>
      </c>
    </row>
    <row r="147">
      <c r="A147" s="34" t="n"/>
      <c r="B147" s="34" t="n"/>
      <c r="C147" s="35" t="n"/>
      <c r="D147" s="34" t="n"/>
      <c r="E147" s="35" t="n"/>
      <c r="F147" s="36" t="n"/>
      <c r="G147" s="13">
        <f>IF(F147="","",IF(C147="",1,C147)*IF(E147="",1,E147)*F147)</f>
        <v/>
      </c>
      <c r="H147" s="37" t="n"/>
      <c r="I147" s="13">
        <f>IF(G147="","",G147*(IF(ISNUMBER(SEARCH("P",H147)),FRINGE_P,0)+IF(ISNUMBER(SEARCH("U",H147)),FRINGE_U,0))/100)</f>
        <v/>
      </c>
      <c r="J147" s="13">
        <f>IF(G147="","",G147+I147)</f>
        <v/>
      </c>
    </row>
    <row r="148">
      <c r="A148" s="34" t="n"/>
      <c r="B148" s="34" t="n"/>
      <c r="C148" s="35" t="n"/>
      <c r="D148" s="34" t="n"/>
      <c r="E148" s="35" t="n"/>
      <c r="F148" s="36" t="n"/>
      <c r="G148" s="13">
        <f>IF(F148="","",IF(C148="",1,C148)*IF(E148="",1,E148)*F148)</f>
        <v/>
      </c>
      <c r="H148" s="37" t="n"/>
      <c r="I148" s="13">
        <f>IF(G148="","",G148*(IF(ISNUMBER(SEARCH("P",H148)),FRINGE_P,0)+IF(ISNUMBER(SEARCH("U",H148)),FRINGE_U,0))/100)</f>
        <v/>
      </c>
      <c r="J148" s="13">
        <f>IF(G148="","",G148+I148)</f>
        <v/>
      </c>
    </row>
    <row r="149">
      <c r="A149" s="34" t="n"/>
      <c r="B149" s="34" t="n"/>
      <c r="C149" s="35" t="n"/>
      <c r="D149" s="34" t="n"/>
      <c r="E149" s="35" t="n"/>
      <c r="F149" s="36" t="n"/>
      <c r="G149" s="13">
        <f>IF(F149="","",IF(C149="",1,C149)*IF(E149="",1,E149)*F149)</f>
        <v/>
      </c>
      <c r="H149" s="37" t="n"/>
      <c r="I149" s="13">
        <f>IF(G149="","",G149*(IF(ISNUMBER(SEARCH("P",H149)),FRINGE_P,0)+IF(ISNUMBER(SEARCH("U",H149)),FRINGE_U,0))/100)</f>
        <v/>
      </c>
      <c r="J149" s="13">
        <f>IF(G149="","",G149+I149)</f>
        <v/>
      </c>
    </row>
    <row r="150">
      <c r="B150" s="15" t="inlineStr">
        <is>
          <t>Total 2403 Location Expenses</t>
        </is>
      </c>
      <c r="G150" s="16">
        <f>SUM(G147:G149)</f>
        <v/>
      </c>
      <c r="I150" s="16">
        <f>SUM(I147:I149)</f>
        <v/>
      </c>
      <c r="J150" s="16">
        <f>SUM(J147:J149)</f>
        <v/>
      </c>
    </row>
    <row r="151">
      <c r="B151" s="15" t="inlineStr">
        <is>
          <t>TOTAL 24 LOCATIONS</t>
        </is>
      </c>
      <c r="I151" s="19">
        <f>I138+I144+I150</f>
        <v/>
      </c>
      <c r="J151" s="38">
        <f>J138+J144+J150</f>
        <v/>
      </c>
    </row>
    <row r="153">
      <c r="A153" s="31" t="inlineStr">
        <is>
          <t>25</t>
        </is>
      </c>
      <c r="B153" s="31" t="inlineStr">
        <is>
          <t>CATERING &amp; CRAFT</t>
        </is>
      </c>
      <c r="C153" s="32" t="n"/>
      <c r="D153" s="32" t="n"/>
      <c r="E153" s="32" t="n"/>
      <c r="F153" s="32" t="n"/>
      <c r="G153" s="32" t="n"/>
      <c r="H153" s="32" t="n"/>
      <c r="I153" s="32" t="n"/>
      <c r="J153" s="32" t="n"/>
    </row>
    <row r="154">
      <c r="A154" s="33" t="inlineStr">
        <is>
          <t>2501</t>
        </is>
      </c>
      <c r="B154" s="33" t="inlineStr">
        <is>
          <t>Meals</t>
        </is>
      </c>
    </row>
    <row r="155">
      <c r="A155" s="34" t="n"/>
      <c r="B155" s="34" t="inlineStr">
        <is>
          <t>Crew and cast meals</t>
        </is>
      </c>
      <c r="C155" s="35">
        <f>SHOOT_DAYS</f>
        <v/>
      </c>
      <c r="D155" s="34" t="inlineStr">
        <is>
          <t>Days</t>
        </is>
      </c>
      <c r="E155" s="35">
        <f>CREW_SIZE</f>
        <v/>
      </c>
      <c r="F155" s="36" t="n"/>
      <c r="G155" s="13">
        <f>IF(F155="","",IF(C155="",1,C155)*IF(E155="",1,E155)*F155)</f>
        <v/>
      </c>
      <c r="H155" s="37" t="n"/>
      <c r="I155" s="13">
        <f>IF(G155="","",G155*(IF(ISNUMBER(SEARCH("P",H155)),FRINGE_P,0)+IF(ISNUMBER(SEARCH("U",H155)),FRINGE_U,0))/100)</f>
        <v/>
      </c>
      <c r="J155" s="13">
        <f>IF(G155="","",G155+I155)</f>
        <v/>
      </c>
    </row>
    <row r="156">
      <c r="A156" s="34" t="n"/>
      <c r="B156" s="34" t="n"/>
      <c r="C156" s="35" t="n"/>
      <c r="D156" s="34" t="n"/>
      <c r="E156" s="35" t="n"/>
      <c r="F156" s="36" t="n"/>
      <c r="G156" s="13">
        <f>IF(F156="","",IF(C156="",1,C156)*IF(E156="",1,E156)*F156)</f>
        <v/>
      </c>
      <c r="H156" s="37" t="n"/>
      <c r="I156" s="13">
        <f>IF(G156="","",G156*(IF(ISNUMBER(SEARCH("P",H156)),FRINGE_P,0)+IF(ISNUMBER(SEARCH("U",H156)),FRINGE_U,0))/100)</f>
        <v/>
      </c>
      <c r="J156" s="13">
        <f>IF(G156="","",G156+I156)</f>
        <v/>
      </c>
    </row>
    <row r="157">
      <c r="A157" s="34" t="n"/>
      <c r="B157" s="34" t="n"/>
      <c r="C157" s="35" t="n"/>
      <c r="D157" s="34" t="n"/>
      <c r="E157" s="35" t="n"/>
      <c r="F157" s="36" t="n"/>
      <c r="G157" s="13">
        <f>IF(F157="","",IF(C157="",1,C157)*IF(E157="",1,E157)*F157)</f>
        <v/>
      </c>
      <c r="H157" s="37" t="n"/>
      <c r="I157" s="13">
        <f>IF(G157="","",G157*(IF(ISNUMBER(SEARCH("P",H157)),FRINGE_P,0)+IF(ISNUMBER(SEARCH("U",H157)),FRINGE_U,0))/100)</f>
        <v/>
      </c>
      <c r="J157" s="13">
        <f>IF(G157="","",G157+I157)</f>
        <v/>
      </c>
    </row>
    <row r="158">
      <c r="B158" s="15" t="inlineStr">
        <is>
          <t>Total 2501 Meals</t>
        </is>
      </c>
      <c r="G158" s="16">
        <f>SUM(G155:G157)</f>
        <v/>
      </c>
      <c r="I158" s="16">
        <f>SUM(I155:I157)</f>
        <v/>
      </c>
      <c r="J158" s="16">
        <f>SUM(J155:J157)</f>
        <v/>
      </c>
    </row>
    <row r="160">
      <c r="A160" s="33" t="inlineStr">
        <is>
          <t>2502</t>
        </is>
      </c>
      <c r="B160" s="33" t="inlineStr">
        <is>
          <t>Craft Service</t>
        </is>
      </c>
    </row>
    <row r="161">
      <c r="A161" s="34" t="n"/>
      <c r="B161" s="34" t="n"/>
      <c r="C161" s="35" t="n"/>
      <c r="D161" s="34" t="n"/>
      <c r="E161" s="35" t="n"/>
      <c r="F161" s="36" t="n"/>
      <c r="G161" s="13">
        <f>IF(F161="","",IF(C161="",1,C161)*IF(E161="",1,E161)*F161)</f>
        <v/>
      </c>
      <c r="H161" s="37" t="n"/>
      <c r="I161" s="13">
        <f>IF(G161="","",G161*(IF(ISNUMBER(SEARCH("P",H161)),FRINGE_P,0)+IF(ISNUMBER(SEARCH("U",H161)),FRINGE_U,0))/100)</f>
        <v/>
      </c>
      <c r="J161" s="13">
        <f>IF(G161="","",G161+I161)</f>
        <v/>
      </c>
    </row>
    <row r="162">
      <c r="A162" s="34" t="n"/>
      <c r="B162" s="34" t="n"/>
      <c r="C162" s="35" t="n"/>
      <c r="D162" s="34" t="n"/>
      <c r="E162" s="35" t="n"/>
      <c r="F162" s="36" t="n"/>
      <c r="G162" s="13">
        <f>IF(F162="","",IF(C162="",1,C162)*IF(E162="",1,E162)*F162)</f>
        <v/>
      </c>
      <c r="H162" s="37" t="n"/>
      <c r="I162" s="13">
        <f>IF(G162="","",G162*(IF(ISNUMBER(SEARCH("P",H162)),FRINGE_P,0)+IF(ISNUMBER(SEARCH("U",H162)),FRINGE_U,0))/100)</f>
        <v/>
      </c>
      <c r="J162" s="13">
        <f>IF(G162="","",G162+I162)</f>
        <v/>
      </c>
    </row>
    <row r="163">
      <c r="A163" s="34" t="n"/>
      <c r="B163" s="34" t="n"/>
      <c r="C163" s="35" t="n"/>
      <c r="D163" s="34" t="n"/>
      <c r="E163" s="35" t="n"/>
      <c r="F163" s="36" t="n"/>
      <c r="G163" s="13">
        <f>IF(F163="","",IF(C163="",1,C163)*IF(E163="",1,E163)*F163)</f>
        <v/>
      </c>
      <c r="H163" s="37" t="n"/>
      <c r="I163" s="13">
        <f>IF(G163="","",G163*(IF(ISNUMBER(SEARCH("P",H163)),FRINGE_P,0)+IF(ISNUMBER(SEARCH("U",H163)),FRINGE_U,0))/100)</f>
        <v/>
      </c>
      <c r="J163" s="13">
        <f>IF(G163="","",G163+I163)</f>
        <v/>
      </c>
    </row>
    <row r="164">
      <c r="B164" s="15" t="inlineStr">
        <is>
          <t>Total 2502 Craft Service</t>
        </is>
      </c>
      <c r="G164" s="16">
        <f>SUM(G161:G163)</f>
        <v/>
      </c>
      <c r="I164" s="16">
        <f>SUM(I161:I163)</f>
        <v/>
      </c>
      <c r="J164" s="16">
        <f>SUM(J161:J163)</f>
        <v/>
      </c>
    </row>
    <row r="165">
      <c r="B165" s="15" t="inlineStr">
        <is>
          <t>TOTAL 25 CATERING &amp; CRAFT</t>
        </is>
      </c>
      <c r="I165" s="19">
        <f>I158+I164</f>
        <v/>
      </c>
      <c r="J165" s="38">
        <f>J158+J164</f>
        <v/>
      </c>
    </row>
    <row r="167">
      <c r="A167" s="31" t="inlineStr">
        <is>
          <t>26</t>
        </is>
      </c>
      <c r="B167" s="31" t="inlineStr">
        <is>
          <t>TRANSPORTATION</t>
        </is>
      </c>
      <c r="C167" s="32" t="n"/>
      <c r="D167" s="32" t="n"/>
      <c r="E167" s="32" t="n"/>
      <c r="F167" s="32" t="n"/>
      <c r="G167" s="32" t="n"/>
      <c r="H167" s="32" t="n"/>
      <c r="I167" s="32" t="n"/>
      <c r="J167" s="32" t="n"/>
    </row>
    <row r="168">
      <c r="A168" s="33" t="inlineStr">
        <is>
          <t>2601</t>
        </is>
      </c>
      <c r="B168" s="33" t="inlineStr">
        <is>
          <t>Vehicles</t>
        </is>
      </c>
    </row>
    <row r="169">
      <c r="A169" s="34" t="n"/>
      <c r="B169" s="34" t="n"/>
      <c r="C169" s="35" t="n"/>
      <c r="D169" s="34" t="n"/>
      <c r="E169" s="35" t="n"/>
      <c r="F169" s="36" t="n"/>
      <c r="G169" s="13">
        <f>IF(F169="","",IF(C169="",1,C169)*IF(E169="",1,E169)*F169)</f>
        <v/>
      </c>
      <c r="H169" s="37" t="n"/>
      <c r="I169" s="13">
        <f>IF(G169="","",G169*(IF(ISNUMBER(SEARCH("P",H169)),FRINGE_P,0)+IF(ISNUMBER(SEARCH("U",H169)),FRINGE_U,0))/100)</f>
        <v/>
      </c>
      <c r="J169" s="13">
        <f>IF(G169="","",G169+I169)</f>
        <v/>
      </c>
    </row>
    <row r="170">
      <c r="A170" s="34" t="n"/>
      <c r="B170" s="34" t="n"/>
      <c r="C170" s="35" t="n"/>
      <c r="D170" s="34" t="n"/>
      <c r="E170" s="35" t="n"/>
      <c r="F170" s="36" t="n"/>
      <c r="G170" s="13">
        <f>IF(F170="","",IF(C170="",1,C170)*IF(E170="",1,E170)*F170)</f>
        <v/>
      </c>
      <c r="H170" s="37" t="n"/>
      <c r="I170" s="13">
        <f>IF(G170="","",G170*(IF(ISNUMBER(SEARCH("P",H170)),FRINGE_P,0)+IF(ISNUMBER(SEARCH("U",H170)),FRINGE_U,0))/100)</f>
        <v/>
      </c>
      <c r="J170" s="13">
        <f>IF(G170="","",G170+I170)</f>
        <v/>
      </c>
    </row>
    <row r="171">
      <c r="A171" s="34" t="n"/>
      <c r="B171" s="34" t="n"/>
      <c r="C171" s="35" t="n"/>
      <c r="D171" s="34" t="n"/>
      <c r="E171" s="35" t="n"/>
      <c r="F171" s="36" t="n"/>
      <c r="G171" s="13">
        <f>IF(F171="","",IF(C171="",1,C171)*IF(E171="",1,E171)*F171)</f>
        <v/>
      </c>
      <c r="H171" s="37" t="n"/>
      <c r="I171" s="13">
        <f>IF(G171="","",G171*(IF(ISNUMBER(SEARCH("P",H171)),FRINGE_P,0)+IF(ISNUMBER(SEARCH("U",H171)),FRINGE_U,0))/100)</f>
        <v/>
      </c>
      <c r="J171" s="13">
        <f>IF(G171="","",G171+I171)</f>
        <v/>
      </c>
    </row>
    <row r="172">
      <c r="B172" s="15" t="inlineStr">
        <is>
          <t>Total 2601 Vehicles</t>
        </is>
      </c>
      <c r="G172" s="16">
        <f>SUM(G169:G171)</f>
        <v/>
      </c>
      <c r="I172" s="16">
        <f>SUM(I169:I171)</f>
        <v/>
      </c>
      <c r="J172" s="16">
        <f>SUM(J169:J171)</f>
        <v/>
      </c>
    </row>
    <row r="174">
      <c r="A174" s="33" t="inlineStr">
        <is>
          <t>2602</t>
        </is>
      </c>
      <c r="B174" s="33" t="inlineStr">
        <is>
          <t>Fuel and Parking</t>
        </is>
      </c>
    </row>
    <row r="175">
      <c r="A175" s="34" t="n"/>
      <c r="B175" s="34" t="n"/>
      <c r="C175" s="35" t="n"/>
      <c r="D175" s="34" t="n"/>
      <c r="E175" s="35" t="n"/>
      <c r="F175" s="36" t="n"/>
      <c r="G175" s="13">
        <f>IF(F175="","",IF(C175="",1,C175)*IF(E175="",1,E175)*F175)</f>
        <v/>
      </c>
      <c r="H175" s="37" t="n"/>
      <c r="I175" s="13">
        <f>IF(G175="","",G175*(IF(ISNUMBER(SEARCH("P",H175)),FRINGE_P,0)+IF(ISNUMBER(SEARCH("U",H175)),FRINGE_U,0))/100)</f>
        <v/>
      </c>
      <c r="J175" s="13">
        <f>IF(G175="","",G175+I175)</f>
        <v/>
      </c>
    </row>
    <row r="176">
      <c r="A176" s="34" t="n"/>
      <c r="B176" s="34" t="n"/>
      <c r="C176" s="35" t="n"/>
      <c r="D176" s="34" t="n"/>
      <c r="E176" s="35" t="n"/>
      <c r="F176" s="36" t="n"/>
      <c r="G176" s="13">
        <f>IF(F176="","",IF(C176="",1,C176)*IF(E176="",1,E176)*F176)</f>
        <v/>
      </c>
      <c r="H176" s="37" t="n"/>
      <c r="I176" s="13">
        <f>IF(G176="","",G176*(IF(ISNUMBER(SEARCH("P",H176)),FRINGE_P,0)+IF(ISNUMBER(SEARCH("U",H176)),FRINGE_U,0))/100)</f>
        <v/>
      </c>
      <c r="J176" s="13">
        <f>IF(G176="","",G176+I176)</f>
        <v/>
      </c>
    </row>
    <row r="177">
      <c r="A177" s="34" t="n"/>
      <c r="B177" s="34" t="n"/>
      <c r="C177" s="35" t="n"/>
      <c r="D177" s="34" t="n"/>
      <c r="E177" s="35" t="n"/>
      <c r="F177" s="36" t="n"/>
      <c r="G177" s="13">
        <f>IF(F177="","",IF(C177="",1,C177)*IF(E177="",1,E177)*F177)</f>
        <v/>
      </c>
      <c r="H177" s="37" t="n"/>
      <c r="I177" s="13">
        <f>IF(G177="","",G177*(IF(ISNUMBER(SEARCH("P",H177)),FRINGE_P,0)+IF(ISNUMBER(SEARCH("U",H177)),FRINGE_U,0))/100)</f>
        <v/>
      </c>
      <c r="J177" s="13">
        <f>IF(G177="","",G177+I177)</f>
        <v/>
      </c>
    </row>
    <row r="178">
      <c r="B178" s="15" t="inlineStr">
        <is>
          <t>Total 2602 Fuel and Parking</t>
        </is>
      </c>
      <c r="G178" s="16">
        <f>SUM(G175:G177)</f>
        <v/>
      </c>
      <c r="I178" s="16">
        <f>SUM(I175:I177)</f>
        <v/>
      </c>
      <c r="J178" s="16">
        <f>SUM(J175:J177)</f>
        <v/>
      </c>
    </row>
    <row r="179">
      <c r="B179" s="15" t="inlineStr">
        <is>
          <t>TOTAL 26 TRANSPORTATION</t>
        </is>
      </c>
      <c r="I179" s="19">
        <f>I172+I178</f>
        <v/>
      </c>
      <c r="J179" s="38">
        <f>J172+J178</f>
        <v/>
      </c>
    </row>
    <row r="181">
      <c r="A181" s="31" t="inlineStr">
        <is>
          <t>40</t>
        </is>
      </c>
      <c r="B181" s="31" t="inlineStr">
        <is>
          <t>EDITING &amp; COLOR</t>
        </is>
      </c>
      <c r="C181" s="32" t="n"/>
      <c r="D181" s="32" t="n"/>
      <c r="E181" s="32" t="n"/>
      <c r="F181" s="32" t="n"/>
      <c r="G181" s="32" t="n"/>
      <c r="H181" s="32" t="n"/>
      <c r="I181" s="32" t="n"/>
      <c r="J181" s="32" t="n"/>
    </row>
    <row r="182">
      <c r="A182" s="33" t="inlineStr">
        <is>
          <t>4001</t>
        </is>
      </c>
      <c r="B182" s="33" t="inlineStr">
        <is>
          <t>Editor</t>
        </is>
      </c>
    </row>
    <row r="183">
      <c r="A183" s="34" t="n"/>
      <c r="B183" s="34" t="n"/>
      <c r="C183" s="35" t="n"/>
      <c r="D183" s="34" t="n"/>
      <c r="E183" s="35" t="n"/>
      <c r="F183" s="36" t="n"/>
      <c r="G183" s="13">
        <f>IF(F183="","",IF(C183="",1,C183)*IF(E183="",1,E183)*F183)</f>
        <v/>
      </c>
      <c r="H183" s="37" t="n"/>
      <c r="I183" s="13">
        <f>IF(G183="","",G183*(IF(ISNUMBER(SEARCH("P",H183)),FRINGE_P,0)+IF(ISNUMBER(SEARCH("U",H183)),FRINGE_U,0))/100)</f>
        <v/>
      </c>
      <c r="J183" s="13">
        <f>IF(G183="","",G183+I183)</f>
        <v/>
      </c>
    </row>
    <row r="184">
      <c r="A184" s="34" t="n"/>
      <c r="B184" s="34" t="n"/>
      <c r="C184" s="35" t="n"/>
      <c r="D184" s="34" t="n"/>
      <c r="E184" s="35" t="n"/>
      <c r="F184" s="36" t="n"/>
      <c r="G184" s="13">
        <f>IF(F184="","",IF(C184="",1,C184)*IF(E184="",1,E184)*F184)</f>
        <v/>
      </c>
      <c r="H184" s="37" t="n"/>
      <c r="I184" s="13">
        <f>IF(G184="","",G184*(IF(ISNUMBER(SEARCH("P",H184)),FRINGE_P,0)+IF(ISNUMBER(SEARCH("U",H184)),FRINGE_U,0))/100)</f>
        <v/>
      </c>
      <c r="J184" s="13">
        <f>IF(G184="","",G184+I184)</f>
        <v/>
      </c>
    </row>
    <row r="185">
      <c r="A185" s="34" t="n"/>
      <c r="B185" s="34" t="n"/>
      <c r="C185" s="35" t="n"/>
      <c r="D185" s="34" t="n"/>
      <c r="E185" s="35" t="n"/>
      <c r="F185" s="36" t="n"/>
      <c r="G185" s="13">
        <f>IF(F185="","",IF(C185="",1,C185)*IF(E185="",1,E185)*F185)</f>
        <v/>
      </c>
      <c r="H185" s="37" t="n"/>
      <c r="I185" s="13">
        <f>IF(G185="","",G185*(IF(ISNUMBER(SEARCH("P",H185)),FRINGE_P,0)+IF(ISNUMBER(SEARCH("U",H185)),FRINGE_U,0))/100)</f>
        <v/>
      </c>
      <c r="J185" s="13">
        <f>IF(G185="","",G185+I185)</f>
        <v/>
      </c>
    </row>
    <row r="186">
      <c r="B186" s="15" t="inlineStr">
        <is>
          <t>Total 4001 Editor</t>
        </is>
      </c>
      <c r="G186" s="16">
        <f>SUM(G183:G185)</f>
        <v/>
      </c>
      <c r="I186" s="16">
        <f>SUM(I183:I185)</f>
        <v/>
      </c>
      <c r="J186" s="16">
        <f>SUM(J183:J185)</f>
        <v/>
      </c>
    </row>
    <row r="188">
      <c r="A188" s="33" t="inlineStr">
        <is>
          <t>4002</t>
        </is>
      </c>
      <c r="B188" s="33" t="inlineStr">
        <is>
          <t>Color Grade</t>
        </is>
      </c>
    </row>
    <row r="189">
      <c r="A189" s="34" t="n"/>
      <c r="B189" s="34" t="n"/>
      <c r="C189" s="35" t="n"/>
      <c r="D189" s="34" t="n"/>
      <c r="E189" s="35" t="n"/>
      <c r="F189" s="36" t="n"/>
      <c r="G189" s="13">
        <f>IF(F189="","",IF(C189="",1,C189)*IF(E189="",1,E189)*F189)</f>
        <v/>
      </c>
      <c r="H189" s="37" t="n"/>
      <c r="I189" s="13">
        <f>IF(G189="","",G189*(IF(ISNUMBER(SEARCH("P",H189)),FRINGE_P,0)+IF(ISNUMBER(SEARCH("U",H189)),FRINGE_U,0))/100)</f>
        <v/>
      </c>
      <c r="J189" s="13">
        <f>IF(G189="","",G189+I189)</f>
        <v/>
      </c>
    </row>
    <row r="190">
      <c r="A190" s="34" t="n"/>
      <c r="B190" s="34" t="n"/>
      <c r="C190" s="35" t="n"/>
      <c r="D190" s="34" t="n"/>
      <c r="E190" s="35" t="n"/>
      <c r="F190" s="36" t="n"/>
      <c r="G190" s="13">
        <f>IF(F190="","",IF(C190="",1,C190)*IF(E190="",1,E190)*F190)</f>
        <v/>
      </c>
      <c r="H190" s="37" t="n"/>
      <c r="I190" s="13">
        <f>IF(G190="","",G190*(IF(ISNUMBER(SEARCH("P",H190)),FRINGE_P,0)+IF(ISNUMBER(SEARCH("U",H190)),FRINGE_U,0))/100)</f>
        <v/>
      </c>
      <c r="J190" s="13">
        <f>IF(G190="","",G190+I190)</f>
        <v/>
      </c>
    </row>
    <row r="191">
      <c r="A191" s="34" t="n"/>
      <c r="B191" s="34" t="n"/>
      <c r="C191" s="35" t="n"/>
      <c r="D191" s="34" t="n"/>
      <c r="E191" s="35" t="n"/>
      <c r="F191" s="36" t="n"/>
      <c r="G191" s="13">
        <f>IF(F191="","",IF(C191="",1,C191)*IF(E191="",1,E191)*F191)</f>
        <v/>
      </c>
      <c r="H191" s="37" t="n"/>
      <c r="I191" s="13">
        <f>IF(G191="","",G191*(IF(ISNUMBER(SEARCH("P",H191)),FRINGE_P,0)+IF(ISNUMBER(SEARCH("U",H191)),FRINGE_U,0))/100)</f>
        <v/>
      </c>
      <c r="J191" s="13">
        <f>IF(G191="","",G191+I191)</f>
        <v/>
      </c>
    </row>
    <row r="192">
      <c r="B192" s="15" t="inlineStr">
        <is>
          <t>Total 4002 Color Grade</t>
        </is>
      </c>
      <c r="G192" s="16">
        <f>SUM(G189:G191)</f>
        <v/>
      </c>
      <c r="I192" s="16">
        <f>SUM(I189:I191)</f>
        <v/>
      </c>
      <c r="J192" s="16">
        <f>SUM(J189:J191)</f>
        <v/>
      </c>
    </row>
    <row r="194">
      <c r="A194" s="33" t="inlineStr">
        <is>
          <t>4003</t>
        </is>
      </c>
      <c r="B194" s="33" t="inlineStr">
        <is>
          <t>Deliverables</t>
        </is>
      </c>
    </row>
    <row r="195">
      <c r="A195" s="34" t="n"/>
      <c r="B195" s="34" t="n"/>
      <c r="C195" s="35" t="n"/>
      <c r="D195" s="34" t="n"/>
      <c r="E195" s="35" t="n"/>
      <c r="F195" s="36" t="n"/>
      <c r="G195" s="13">
        <f>IF(F195="","",IF(C195="",1,C195)*IF(E195="",1,E195)*F195)</f>
        <v/>
      </c>
      <c r="H195" s="37" t="n"/>
      <c r="I195" s="13">
        <f>IF(G195="","",G195*(IF(ISNUMBER(SEARCH("P",H195)),FRINGE_P,0)+IF(ISNUMBER(SEARCH("U",H195)),FRINGE_U,0))/100)</f>
        <v/>
      </c>
      <c r="J195" s="13">
        <f>IF(G195="","",G195+I195)</f>
        <v/>
      </c>
    </row>
    <row r="196">
      <c r="A196" s="34" t="n"/>
      <c r="B196" s="34" t="n"/>
      <c r="C196" s="35" t="n"/>
      <c r="D196" s="34" t="n"/>
      <c r="E196" s="35" t="n"/>
      <c r="F196" s="36" t="n"/>
      <c r="G196" s="13">
        <f>IF(F196="","",IF(C196="",1,C196)*IF(E196="",1,E196)*F196)</f>
        <v/>
      </c>
      <c r="H196" s="37" t="n"/>
      <c r="I196" s="13">
        <f>IF(G196="","",G196*(IF(ISNUMBER(SEARCH("P",H196)),FRINGE_P,0)+IF(ISNUMBER(SEARCH("U",H196)),FRINGE_U,0))/100)</f>
        <v/>
      </c>
      <c r="J196" s="13">
        <f>IF(G196="","",G196+I196)</f>
        <v/>
      </c>
    </row>
    <row r="197">
      <c r="A197" s="34" t="n"/>
      <c r="B197" s="34" t="n"/>
      <c r="C197" s="35" t="n"/>
      <c r="D197" s="34" t="n"/>
      <c r="E197" s="35" t="n"/>
      <c r="F197" s="36" t="n"/>
      <c r="G197" s="13">
        <f>IF(F197="","",IF(C197="",1,C197)*IF(E197="",1,E197)*F197)</f>
        <v/>
      </c>
      <c r="H197" s="37" t="n"/>
      <c r="I197" s="13">
        <f>IF(G197="","",G197*(IF(ISNUMBER(SEARCH("P",H197)),FRINGE_P,0)+IF(ISNUMBER(SEARCH("U",H197)),FRINGE_U,0))/100)</f>
        <v/>
      </c>
      <c r="J197" s="13">
        <f>IF(G197="","",G197+I197)</f>
        <v/>
      </c>
    </row>
    <row r="198">
      <c r="B198" s="15" t="inlineStr">
        <is>
          <t>Total 4003 Deliverables</t>
        </is>
      </c>
      <c r="G198" s="16">
        <f>SUM(G195:G197)</f>
        <v/>
      </c>
      <c r="I198" s="16">
        <f>SUM(I195:I197)</f>
        <v/>
      </c>
      <c r="J198" s="16">
        <f>SUM(J195:J197)</f>
        <v/>
      </c>
    </row>
    <row r="199">
      <c r="B199" s="15" t="inlineStr">
        <is>
          <t>TOTAL 40 EDITING &amp; COLOR</t>
        </is>
      </c>
      <c r="I199" s="19">
        <f>I186+I192+I198</f>
        <v/>
      </c>
      <c r="J199" s="38">
        <f>J186+J192+J198</f>
        <v/>
      </c>
    </row>
    <row r="201">
      <c r="A201" s="31" t="inlineStr">
        <is>
          <t>41</t>
        </is>
      </c>
      <c r="B201" s="31" t="inlineStr">
        <is>
          <t>SOUND POST &amp; MUSIC</t>
        </is>
      </c>
      <c r="C201" s="32" t="n"/>
      <c r="D201" s="32" t="n"/>
      <c r="E201" s="32" t="n"/>
      <c r="F201" s="32" t="n"/>
      <c r="G201" s="32" t="n"/>
      <c r="H201" s="32" t="n"/>
      <c r="I201" s="32" t="n"/>
      <c r="J201" s="32" t="n"/>
    </row>
    <row r="202">
      <c r="A202" s="33" t="inlineStr">
        <is>
          <t>4101</t>
        </is>
      </c>
      <c r="B202" s="33" t="inlineStr">
        <is>
          <t>Sound Design and Mix</t>
        </is>
      </c>
    </row>
    <row r="203">
      <c r="A203" s="34" t="n"/>
      <c r="B203" s="34" t="n"/>
      <c r="C203" s="35" t="n"/>
      <c r="D203" s="34" t="n"/>
      <c r="E203" s="35" t="n"/>
      <c r="F203" s="36" t="n"/>
      <c r="G203" s="13">
        <f>IF(F203="","",IF(C203="",1,C203)*IF(E203="",1,E203)*F203)</f>
        <v/>
      </c>
      <c r="H203" s="37" t="n"/>
      <c r="I203" s="13">
        <f>IF(G203="","",G203*(IF(ISNUMBER(SEARCH("P",H203)),FRINGE_P,0)+IF(ISNUMBER(SEARCH("U",H203)),FRINGE_U,0))/100)</f>
        <v/>
      </c>
      <c r="J203" s="13">
        <f>IF(G203="","",G203+I203)</f>
        <v/>
      </c>
    </row>
    <row r="204">
      <c r="A204" s="34" t="n"/>
      <c r="B204" s="34" t="n"/>
      <c r="C204" s="35" t="n"/>
      <c r="D204" s="34" t="n"/>
      <c r="E204" s="35" t="n"/>
      <c r="F204" s="36" t="n"/>
      <c r="G204" s="13">
        <f>IF(F204="","",IF(C204="",1,C204)*IF(E204="",1,E204)*F204)</f>
        <v/>
      </c>
      <c r="H204" s="37" t="n"/>
      <c r="I204" s="13">
        <f>IF(G204="","",G204*(IF(ISNUMBER(SEARCH("P",H204)),FRINGE_P,0)+IF(ISNUMBER(SEARCH("U",H204)),FRINGE_U,0))/100)</f>
        <v/>
      </c>
      <c r="J204" s="13">
        <f>IF(G204="","",G204+I204)</f>
        <v/>
      </c>
    </row>
    <row r="205">
      <c r="A205" s="34" t="n"/>
      <c r="B205" s="34" t="n"/>
      <c r="C205" s="35" t="n"/>
      <c r="D205" s="34" t="n"/>
      <c r="E205" s="35" t="n"/>
      <c r="F205" s="36" t="n"/>
      <c r="G205" s="13">
        <f>IF(F205="","",IF(C205="",1,C205)*IF(E205="",1,E205)*F205)</f>
        <v/>
      </c>
      <c r="H205" s="37" t="n"/>
      <c r="I205" s="13">
        <f>IF(G205="","",G205*(IF(ISNUMBER(SEARCH("P",H205)),FRINGE_P,0)+IF(ISNUMBER(SEARCH("U",H205)),FRINGE_U,0))/100)</f>
        <v/>
      </c>
      <c r="J205" s="13">
        <f>IF(G205="","",G205+I205)</f>
        <v/>
      </c>
    </row>
    <row r="206">
      <c r="B206" s="15" t="inlineStr">
        <is>
          <t>Total 4101 Sound Design and Mix</t>
        </is>
      </c>
      <c r="G206" s="16">
        <f>SUM(G203:G205)</f>
        <v/>
      </c>
      <c r="I206" s="16">
        <f>SUM(I203:I205)</f>
        <v/>
      </c>
      <c r="J206" s="16">
        <f>SUM(J203:J205)</f>
        <v/>
      </c>
    </row>
    <row r="208">
      <c r="A208" s="33" t="inlineStr">
        <is>
          <t>4102</t>
        </is>
      </c>
      <c r="B208" s="33" t="inlineStr">
        <is>
          <t>Music</t>
        </is>
      </c>
    </row>
    <row r="209">
      <c r="A209" s="34" t="n"/>
      <c r="B209" s="34" t="n"/>
      <c r="C209" s="35" t="n"/>
      <c r="D209" s="34" t="n"/>
      <c r="E209" s="35" t="n"/>
      <c r="F209" s="36" t="n"/>
      <c r="G209" s="13">
        <f>IF(F209="","",IF(C209="",1,C209)*IF(E209="",1,E209)*F209)</f>
        <v/>
      </c>
      <c r="H209" s="37" t="n"/>
      <c r="I209" s="13">
        <f>IF(G209="","",G209*(IF(ISNUMBER(SEARCH("P",H209)),FRINGE_P,0)+IF(ISNUMBER(SEARCH("U",H209)),FRINGE_U,0))/100)</f>
        <v/>
      </c>
      <c r="J209" s="13">
        <f>IF(G209="","",G209+I209)</f>
        <v/>
      </c>
    </row>
    <row r="210">
      <c r="A210" s="34" t="n"/>
      <c r="B210" s="34" t="n"/>
      <c r="C210" s="35" t="n"/>
      <c r="D210" s="34" t="n"/>
      <c r="E210" s="35" t="n"/>
      <c r="F210" s="36" t="n"/>
      <c r="G210" s="13">
        <f>IF(F210="","",IF(C210="",1,C210)*IF(E210="",1,E210)*F210)</f>
        <v/>
      </c>
      <c r="H210" s="37" t="n"/>
      <c r="I210" s="13">
        <f>IF(G210="","",G210*(IF(ISNUMBER(SEARCH("P",H210)),FRINGE_P,0)+IF(ISNUMBER(SEARCH("U",H210)),FRINGE_U,0))/100)</f>
        <v/>
      </c>
      <c r="J210" s="13">
        <f>IF(G210="","",G210+I210)</f>
        <v/>
      </c>
    </row>
    <row r="211">
      <c r="A211" s="34" t="n"/>
      <c r="B211" s="34" t="n"/>
      <c r="C211" s="35" t="n"/>
      <c r="D211" s="34" t="n"/>
      <c r="E211" s="35" t="n"/>
      <c r="F211" s="36" t="n"/>
      <c r="G211" s="13">
        <f>IF(F211="","",IF(C211="",1,C211)*IF(E211="",1,E211)*F211)</f>
        <v/>
      </c>
      <c r="H211" s="37" t="n"/>
      <c r="I211" s="13">
        <f>IF(G211="","",G211*(IF(ISNUMBER(SEARCH("P",H211)),FRINGE_P,0)+IF(ISNUMBER(SEARCH("U",H211)),FRINGE_U,0))/100)</f>
        <v/>
      </c>
      <c r="J211" s="13">
        <f>IF(G211="","",G211+I211)</f>
        <v/>
      </c>
    </row>
    <row r="212">
      <c r="B212" s="15" t="inlineStr">
        <is>
          <t>Total 4102 Music</t>
        </is>
      </c>
      <c r="G212" s="16">
        <f>SUM(G209:G211)</f>
        <v/>
      </c>
      <c r="I212" s="16">
        <f>SUM(I209:I211)</f>
        <v/>
      </c>
      <c r="J212" s="16">
        <f>SUM(J209:J211)</f>
        <v/>
      </c>
    </row>
    <row r="213">
      <c r="B213" s="15" t="inlineStr">
        <is>
          <t>TOTAL 41 SOUND POST &amp; MUSIC</t>
        </is>
      </c>
      <c r="I213" s="19">
        <f>I206+I212</f>
        <v/>
      </c>
      <c r="J213" s="38">
        <f>J206+J212</f>
        <v/>
      </c>
    </row>
    <row r="215">
      <c r="A215" s="31" t="inlineStr">
        <is>
          <t>60</t>
        </is>
      </c>
      <c r="B215" s="31" t="inlineStr">
        <is>
          <t>INSURANCE</t>
        </is>
      </c>
      <c r="C215" s="32" t="n"/>
      <c r="D215" s="32" t="n"/>
      <c r="E215" s="32" t="n"/>
      <c r="F215" s="32" t="n"/>
      <c r="G215" s="32" t="n"/>
      <c r="H215" s="32" t="n"/>
      <c r="I215" s="32" t="n"/>
      <c r="J215" s="32" t="n"/>
    </row>
    <row r="216">
      <c r="A216" s="33" t="inlineStr">
        <is>
          <t>6001</t>
        </is>
      </c>
      <c r="B216" s="33" t="inlineStr">
        <is>
          <t>Production Insurance</t>
        </is>
      </c>
    </row>
    <row r="217">
      <c r="A217" s="34" t="n"/>
      <c r="B217" s="34" t="n"/>
      <c r="C217" s="35" t="n"/>
      <c r="D217" s="34" t="n"/>
      <c r="E217" s="35" t="n"/>
      <c r="F217" s="36" t="n"/>
      <c r="G217" s="13">
        <f>IF(F217="","",IF(C217="",1,C217)*IF(E217="",1,E217)*F217)</f>
        <v/>
      </c>
      <c r="H217" s="37" t="n"/>
      <c r="I217" s="13">
        <f>IF(G217="","",G217*(IF(ISNUMBER(SEARCH("P",H217)),FRINGE_P,0)+IF(ISNUMBER(SEARCH("U",H217)),FRINGE_U,0))/100)</f>
        <v/>
      </c>
      <c r="J217" s="13">
        <f>IF(G217="","",G217+I217)</f>
        <v/>
      </c>
    </row>
    <row r="218">
      <c r="A218" s="34" t="n"/>
      <c r="B218" s="34" t="n"/>
      <c r="C218" s="35" t="n"/>
      <c r="D218" s="34" t="n"/>
      <c r="E218" s="35" t="n"/>
      <c r="F218" s="36" t="n"/>
      <c r="G218" s="13">
        <f>IF(F218="","",IF(C218="",1,C218)*IF(E218="",1,E218)*F218)</f>
        <v/>
      </c>
      <c r="H218" s="37" t="n"/>
      <c r="I218" s="13">
        <f>IF(G218="","",G218*(IF(ISNUMBER(SEARCH("P",H218)),FRINGE_P,0)+IF(ISNUMBER(SEARCH("U",H218)),FRINGE_U,0))/100)</f>
        <v/>
      </c>
      <c r="J218" s="13">
        <f>IF(G218="","",G218+I218)</f>
        <v/>
      </c>
    </row>
    <row r="219">
      <c r="A219" s="34" t="n"/>
      <c r="B219" s="34" t="n"/>
      <c r="C219" s="35" t="n"/>
      <c r="D219" s="34" t="n"/>
      <c r="E219" s="35" t="n"/>
      <c r="F219" s="36" t="n"/>
      <c r="G219" s="13">
        <f>IF(F219="","",IF(C219="",1,C219)*IF(E219="",1,E219)*F219)</f>
        <v/>
      </c>
      <c r="H219" s="37" t="n"/>
      <c r="I219" s="13">
        <f>IF(G219="","",G219*(IF(ISNUMBER(SEARCH("P",H219)),FRINGE_P,0)+IF(ISNUMBER(SEARCH("U",H219)),FRINGE_U,0))/100)</f>
        <v/>
      </c>
      <c r="J219" s="13">
        <f>IF(G219="","",G219+I219)</f>
        <v/>
      </c>
    </row>
    <row r="220">
      <c r="B220" s="15" t="inlineStr">
        <is>
          <t>Total 6001 Production Insurance</t>
        </is>
      </c>
      <c r="G220" s="16">
        <f>SUM(G217:G219)</f>
        <v/>
      </c>
      <c r="I220" s="16">
        <f>SUM(I217:I219)</f>
        <v/>
      </c>
      <c r="J220" s="16">
        <f>SUM(J217:J219)</f>
        <v/>
      </c>
    </row>
    <row r="221">
      <c r="B221" s="15" t="inlineStr">
        <is>
          <t>TOTAL 60 INSURANCE</t>
        </is>
      </c>
      <c r="I221" s="19">
        <f>I220</f>
        <v/>
      </c>
      <c r="J221" s="38">
        <f>J220</f>
        <v/>
      </c>
    </row>
    <row r="223">
      <c r="A223" s="31" t="inlineStr">
        <is>
          <t>61</t>
        </is>
      </c>
      <c r="B223" s="31" t="inlineStr">
        <is>
          <t>FESTIVALS &amp; SUBMISSIONS</t>
        </is>
      </c>
      <c r="C223" s="32" t="n"/>
      <c r="D223" s="32" t="n"/>
      <c r="E223" s="32" t="n"/>
      <c r="F223" s="32" t="n"/>
      <c r="G223" s="32" t="n"/>
      <c r="H223" s="32" t="n"/>
      <c r="I223" s="32" t="n"/>
      <c r="J223" s="32" t="n"/>
    </row>
    <row r="224">
      <c r="A224" s="33" t="inlineStr">
        <is>
          <t>6101</t>
        </is>
      </c>
      <c r="B224" s="33" t="inlineStr">
        <is>
          <t>Submission Fees</t>
        </is>
      </c>
    </row>
    <row r="225">
      <c r="A225" s="34" t="n"/>
      <c r="B225" s="34" t="n"/>
      <c r="C225" s="35" t="n"/>
      <c r="D225" s="34" t="n"/>
      <c r="E225" s="35" t="n"/>
      <c r="F225" s="36" t="n"/>
      <c r="G225" s="13">
        <f>IF(F225="","",IF(C225="",1,C225)*IF(E225="",1,E225)*F225)</f>
        <v/>
      </c>
      <c r="H225" s="37" t="n"/>
      <c r="I225" s="13">
        <f>IF(G225="","",G225*(IF(ISNUMBER(SEARCH("P",H225)),FRINGE_P,0)+IF(ISNUMBER(SEARCH("U",H225)),FRINGE_U,0))/100)</f>
        <v/>
      </c>
      <c r="J225" s="13">
        <f>IF(G225="","",G225+I225)</f>
        <v/>
      </c>
    </row>
    <row r="226">
      <c r="A226" s="34" t="n"/>
      <c r="B226" s="34" t="n"/>
      <c r="C226" s="35" t="n"/>
      <c r="D226" s="34" t="n"/>
      <c r="E226" s="35" t="n"/>
      <c r="F226" s="36" t="n"/>
      <c r="G226" s="13">
        <f>IF(F226="","",IF(C226="",1,C226)*IF(E226="",1,E226)*F226)</f>
        <v/>
      </c>
      <c r="H226" s="37" t="n"/>
      <c r="I226" s="13">
        <f>IF(G226="","",G226*(IF(ISNUMBER(SEARCH("P",H226)),FRINGE_P,0)+IF(ISNUMBER(SEARCH("U",H226)),FRINGE_U,0))/100)</f>
        <v/>
      </c>
      <c r="J226" s="13">
        <f>IF(G226="","",G226+I226)</f>
        <v/>
      </c>
    </row>
    <row r="227">
      <c r="A227" s="34" t="n"/>
      <c r="B227" s="34" t="n"/>
      <c r="C227" s="35" t="n"/>
      <c r="D227" s="34" t="n"/>
      <c r="E227" s="35" t="n"/>
      <c r="F227" s="36" t="n"/>
      <c r="G227" s="13">
        <f>IF(F227="","",IF(C227="",1,C227)*IF(E227="",1,E227)*F227)</f>
        <v/>
      </c>
      <c r="H227" s="37" t="n"/>
      <c r="I227" s="13">
        <f>IF(G227="","",G227*(IF(ISNUMBER(SEARCH("P",H227)),FRINGE_P,0)+IF(ISNUMBER(SEARCH("U",H227)),FRINGE_U,0))/100)</f>
        <v/>
      </c>
      <c r="J227" s="13">
        <f>IF(G227="","",G227+I227)</f>
        <v/>
      </c>
    </row>
    <row r="228">
      <c r="B228" s="15" t="inlineStr">
        <is>
          <t>Total 6101 Submission Fees</t>
        </is>
      </c>
      <c r="G228" s="16">
        <f>SUM(G225:G227)</f>
        <v/>
      </c>
      <c r="I228" s="16">
        <f>SUM(I225:I227)</f>
        <v/>
      </c>
      <c r="J228" s="16">
        <f>SUM(J225:J227)</f>
        <v/>
      </c>
    </row>
    <row r="230">
      <c r="A230" s="33" t="inlineStr">
        <is>
          <t>6102</t>
        </is>
      </c>
      <c r="B230" s="33" t="inlineStr">
        <is>
          <t>Festival Travel and Screenings</t>
        </is>
      </c>
    </row>
    <row r="231">
      <c r="A231" s="34" t="n"/>
      <c r="B231" s="34" t="n"/>
      <c r="C231" s="35" t="n"/>
      <c r="D231" s="34" t="n"/>
      <c r="E231" s="35" t="n"/>
      <c r="F231" s="36" t="n"/>
      <c r="G231" s="13">
        <f>IF(F231="","",IF(C231="",1,C231)*IF(E231="",1,E231)*F231)</f>
        <v/>
      </c>
      <c r="H231" s="37" t="n"/>
      <c r="I231" s="13">
        <f>IF(G231="","",G231*(IF(ISNUMBER(SEARCH("P",H231)),FRINGE_P,0)+IF(ISNUMBER(SEARCH("U",H231)),FRINGE_U,0))/100)</f>
        <v/>
      </c>
      <c r="J231" s="13">
        <f>IF(G231="","",G231+I231)</f>
        <v/>
      </c>
    </row>
    <row r="232">
      <c r="A232" s="34" t="n"/>
      <c r="B232" s="34" t="n"/>
      <c r="C232" s="35" t="n"/>
      <c r="D232" s="34" t="n"/>
      <c r="E232" s="35" t="n"/>
      <c r="F232" s="36" t="n"/>
      <c r="G232" s="13">
        <f>IF(F232="","",IF(C232="",1,C232)*IF(E232="",1,E232)*F232)</f>
        <v/>
      </c>
      <c r="H232" s="37" t="n"/>
      <c r="I232" s="13">
        <f>IF(G232="","",G232*(IF(ISNUMBER(SEARCH("P",H232)),FRINGE_P,0)+IF(ISNUMBER(SEARCH("U",H232)),FRINGE_U,0))/100)</f>
        <v/>
      </c>
      <c r="J232" s="13">
        <f>IF(G232="","",G232+I232)</f>
        <v/>
      </c>
    </row>
    <row r="233">
      <c r="A233" s="34" t="n"/>
      <c r="B233" s="34" t="n"/>
      <c r="C233" s="35" t="n"/>
      <c r="D233" s="34" t="n"/>
      <c r="E233" s="35" t="n"/>
      <c r="F233" s="36" t="n"/>
      <c r="G233" s="13">
        <f>IF(F233="","",IF(C233="",1,C233)*IF(E233="",1,E233)*F233)</f>
        <v/>
      </c>
      <c r="H233" s="37" t="n"/>
      <c r="I233" s="13">
        <f>IF(G233="","",G233*(IF(ISNUMBER(SEARCH("P",H233)),FRINGE_P,0)+IF(ISNUMBER(SEARCH("U",H233)),FRINGE_U,0))/100)</f>
        <v/>
      </c>
      <c r="J233" s="13">
        <f>IF(G233="","",G233+I233)</f>
        <v/>
      </c>
    </row>
    <row r="234">
      <c r="B234" s="15" t="inlineStr">
        <is>
          <t>Total 6102 Festival Travel and Screenings</t>
        </is>
      </c>
      <c r="G234" s="16">
        <f>SUM(G231:G233)</f>
        <v/>
      </c>
      <c r="I234" s="16">
        <f>SUM(I231:I233)</f>
        <v/>
      </c>
      <c r="J234" s="16">
        <f>SUM(J231:J233)</f>
        <v/>
      </c>
    </row>
    <row r="235">
      <c r="B235" s="15" t="inlineStr">
        <is>
          <t>TOTAL 61 FESTIVALS &amp; SUBMISSIONS</t>
        </is>
      </c>
      <c r="I235" s="19">
        <f>I228+I234</f>
        <v/>
      </c>
      <c r="J235" s="38">
        <f>J228+J234</f>
        <v/>
      </c>
    </row>
    <row r="238">
      <c r="A238" s="2" t="inlineStr">
        <is>
          <t>Free from Cinewright™ · getcinewright.com</t>
        </is>
      </c>
    </row>
  </sheetData>
  <dataValidations count="2">
    <dataValidation sqref="D5:D237" showDropDown="0" showInputMessage="0" showErrorMessage="0" allowBlank="1" type="list">
      <formula1>"Days,Weeks,Hours,Flat,Allow,Each,Months,Episodes"</formula1>
    </dataValidation>
    <dataValidation sqref="H5:H237" showDropDown="0" showInputMessage="0" showErrorMessage="0" allowBlank="1" type="list">
      <formula1>"P,U,PU"</formula1>
    </dataValidation>
  </dataValidations>
  <printOptions horizontalCentered="1"/>
  <pageMargins left="0.4" right="0.4" top="0.5" bottom="0.6" header="0.5" footer="0.5"/>
  <pageSetup orientation="portrait" paperSize="1" fitToHeight="0" fitToWidth="1"/>
  <headerFooter>
    <oddHeader/>
    <oddFooter>&amp;L&amp;8 Free from Cinewright™ · getcinewright.com&amp;R&amp;8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2026-11-06T00:07:00Z</dcterms:created>
  <dcterms:modified xsi:type="dcterms:W3CDTF">2026-11-06T00:07:00Z</dcterms:modified>
</cp:coreProperties>
</file>